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65" yWindow="15" windowWidth="18300" windowHeight="11505"/>
  </bookViews>
  <sheets>
    <sheet name="Лист1" sheetId="1" r:id="rId1"/>
    <sheet name="Лист2" sheetId="2" r:id="rId2"/>
    <sheet name="Лист3" sheetId="3" r:id="rId3"/>
  </sheets>
  <definedNames>
    <definedName name="_xlnm.Print_Area" localSheetId="0">Лист1!$B$2:$M$667</definedName>
  </definedNames>
  <calcPr calcId="124519"/>
</workbook>
</file>

<file path=xl/calcChain.xml><?xml version="1.0" encoding="utf-8"?>
<calcChain xmlns="http://schemas.openxmlformats.org/spreadsheetml/2006/main">
  <c r="M657" i="1"/>
  <c r="M648"/>
  <c r="M644"/>
  <c r="M476"/>
  <c r="M475"/>
  <c r="M474"/>
  <c r="M366"/>
  <c r="M356"/>
  <c r="M355"/>
  <c r="M354"/>
  <c r="M351"/>
  <c r="M350"/>
  <c r="M333"/>
  <c r="M323"/>
  <c r="M282"/>
  <c r="M264"/>
  <c r="M243"/>
  <c r="M229"/>
  <c r="M213"/>
  <c r="M199"/>
  <c r="M156"/>
  <c r="M142"/>
  <c r="M114"/>
  <c r="M75"/>
  <c r="M50"/>
  <c r="L369" l="1"/>
  <c r="J369"/>
  <c r="I369"/>
  <c r="H369"/>
  <c r="E369"/>
  <c r="D659"/>
  <c r="D658"/>
  <c r="D657"/>
  <c r="D656" s="1"/>
  <c r="D650"/>
  <c r="D649"/>
  <c r="D645"/>
  <c r="I260" l="1"/>
  <c r="L260"/>
  <c r="L255"/>
  <c r="D250"/>
  <c r="D220"/>
  <c r="M157"/>
  <c r="L183"/>
  <c r="L189" s="1"/>
  <c r="K183"/>
  <c r="K189" s="1"/>
  <c r="J183"/>
  <c r="J189" s="1"/>
  <c r="I183"/>
  <c r="I189" s="1"/>
  <c r="H183"/>
  <c r="H189" s="1"/>
  <c r="G183"/>
  <c r="G189" s="1"/>
  <c r="F183"/>
  <c r="F189" s="1"/>
  <c r="E183"/>
  <c r="E189" s="1"/>
  <c r="L167"/>
  <c r="L173" s="1"/>
  <c r="K167"/>
  <c r="K173" s="1"/>
  <c r="J167"/>
  <c r="J173" s="1"/>
  <c r="I167"/>
  <c r="I173" s="1"/>
  <c r="H167"/>
  <c r="H173" s="1"/>
  <c r="G167"/>
  <c r="G173" s="1"/>
  <c r="F167"/>
  <c r="F173" s="1"/>
  <c r="E167"/>
  <c r="E173" s="1"/>
  <c r="E46" l="1"/>
  <c r="M46" s="1"/>
  <c r="D48"/>
  <c r="D372" l="1"/>
  <c r="L150"/>
  <c r="K150"/>
  <c r="J150"/>
  <c r="I150"/>
  <c r="H150"/>
  <c r="G150"/>
  <c r="F150"/>
  <c r="E150"/>
  <c r="M263" s="1"/>
  <c r="G236"/>
  <c r="L236"/>
  <c r="K236"/>
  <c r="J236"/>
  <c r="I236"/>
  <c r="H236"/>
  <c r="F236"/>
  <c r="E236"/>
  <c r="D448" l="1"/>
  <c r="D464" l="1"/>
  <c r="D463"/>
  <c r="D462"/>
  <c r="D461"/>
  <c r="D459"/>
  <c r="D457"/>
  <c r="L456"/>
  <c r="K456"/>
  <c r="J456"/>
  <c r="I456"/>
  <c r="H456"/>
  <c r="G456"/>
  <c r="F456"/>
  <c r="E456"/>
  <c r="D455"/>
  <c r="L453"/>
  <c r="K453"/>
  <c r="J453"/>
  <c r="I453"/>
  <c r="H453"/>
  <c r="G453"/>
  <c r="F453"/>
  <c r="E453"/>
  <c r="D489"/>
  <c r="D488"/>
  <c r="D487"/>
  <c r="M462" l="1"/>
  <c r="M461"/>
  <c r="M463"/>
  <c r="D456"/>
  <c r="D453"/>
  <c r="D352"/>
  <c r="D374"/>
  <c r="D386" l="1"/>
  <c r="M209" l="1"/>
  <c r="D358" l="1"/>
  <c r="L478"/>
  <c r="K478"/>
  <c r="J478"/>
  <c r="I478"/>
  <c r="H478"/>
  <c r="G478"/>
  <c r="F478"/>
  <c r="E478"/>
  <c r="L281"/>
  <c r="K281"/>
  <c r="J281"/>
  <c r="I281"/>
  <c r="H281"/>
  <c r="G281"/>
  <c r="F281"/>
  <c r="E281"/>
  <c r="D192"/>
  <c r="D191"/>
  <c r="D213"/>
  <c r="D243"/>
  <c r="D282"/>
  <c r="D49"/>
  <c r="D47"/>
  <c r="D46"/>
  <c r="D628"/>
  <c r="D627"/>
  <c r="D626"/>
  <c r="D625"/>
  <c r="D622"/>
  <c r="D621"/>
  <c r="D616"/>
  <c r="D615"/>
  <c r="D610"/>
  <c r="D609"/>
  <c r="D648" l="1"/>
  <c r="D647" s="1"/>
  <c r="D642"/>
  <c r="D646"/>
  <c r="D157"/>
  <c r="D156"/>
  <c r="G604"/>
  <c r="L595"/>
  <c r="K595"/>
  <c r="J595"/>
  <c r="I595"/>
  <c r="H595"/>
  <c r="G595"/>
  <c r="F595"/>
  <c r="E595"/>
  <c r="D506"/>
  <c r="D504"/>
  <c r="D502"/>
  <c r="D505"/>
  <c r="D503"/>
  <c r="M504" l="1"/>
  <c r="M506"/>
  <c r="F265"/>
  <c r="G265"/>
  <c r="D252"/>
  <c r="D251"/>
  <c r="M251" s="1"/>
  <c r="D249"/>
  <c r="D248"/>
  <c r="D247"/>
  <c r="D246"/>
  <c r="D245"/>
  <c r="G244"/>
  <c r="F244"/>
  <c r="E244"/>
  <c r="D242"/>
  <c r="D241"/>
  <c r="D240"/>
  <c r="G239"/>
  <c r="M239" s="1"/>
  <c r="D238"/>
  <c r="M238" s="1"/>
  <c r="D237"/>
  <c r="D235"/>
  <c r="M235" s="1"/>
  <c r="D234"/>
  <c r="M234" s="1"/>
  <c r="D233"/>
  <c r="M233" s="1"/>
  <c r="D232"/>
  <c r="D231"/>
  <c r="M231" s="1"/>
  <c r="D230"/>
  <c r="M230" s="1"/>
  <c r="D229"/>
  <c r="D228"/>
  <c r="D226"/>
  <c r="D225"/>
  <c r="M225" s="1"/>
  <c r="L206"/>
  <c r="K206"/>
  <c r="J206"/>
  <c r="I206"/>
  <c r="H206"/>
  <c r="G206"/>
  <c r="F206"/>
  <c r="E206"/>
  <c r="L190"/>
  <c r="K190"/>
  <c r="J190"/>
  <c r="I190"/>
  <c r="H190"/>
  <c r="G190"/>
  <c r="F190"/>
  <c r="E190"/>
  <c r="D189"/>
  <c r="D188"/>
  <c r="D187"/>
  <c r="D186"/>
  <c r="D184"/>
  <c r="D182"/>
  <c r="D181"/>
  <c r="D179"/>
  <c r="D178"/>
  <c r="L177"/>
  <c r="K177"/>
  <c r="J177"/>
  <c r="I177"/>
  <c r="H177"/>
  <c r="G177"/>
  <c r="F177"/>
  <c r="E177"/>
  <c r="M250"/>
  <c r="M226" l="1"/>
  <c r="M227"/>
  <c r="M176"/>
  <c r="M224"/>
  <c r="M228"/>
  <c r="M232"/>
  <c r="M237"/>
  <c r="M248"/>
  <c r="D239"/>
  <c r="D236"/>
  <c r="D244"/>
  <c r="M244" s="1"/>
  <c r="D177"/>
  <c r="M177" s="1"/>
  <c r="D190"/>
  <c r="D183"/>
  <c r="M183" s="1"/>
  <c r="M247" l="1"/>
  <c r="M249"/>
  <c r="D150"/>
  <c r="D222" l="1"/>
  <c r="D208"/>
  <c r="F604"/>
  <c r="D574"/>
  <c r="D573"/>
  <c r="D572"/>
  <c r="D571"/>
  <c r="D371" l="1"/>
  <c r="M372" s="1"/>
  <c r="D263"/>
  <c r="D334"/>
  <c r="M334" s="1"/>
  <c r="D375"/>
  <c r="D373"/>
  <c r="M373" s="1"/>
  <c r="K364"/>
  <c r="K369" s="1"/>
  <c r="G364"/>
  <c r="G369" s="1"/>
  <c r="F364"/>
  <c r="F369" s="1"/>
  <c r="D365"/>
  <c r="M365" s="1"/>
  <c r="D369" l="1"/>
  <c r="D221" l="1"/>
  <c r="M221" s="1"/>
  <c r="D219"/>
  <c r="D218"/>
  <c r="D217"/>
  <c r="D216"/>
  <c r="D215"/>
  <c r="G214"/>
  <c r="F214"/>
  <c r="E214"/>
  <c r="D212"/>
  <c r="D207"/>
  <c r="D206"/>
  <c r="D204"/>
  <c r="D201"/>
  <c r="M201" s="1"/>
  <c r="D200"/>
  <c r="M200" s="1"/>
  <c r="D199"/>
  <c r="D198"/>
  <c r="M197"/>
  <c r="M196"/>
  <c r="D195"/>
  <c r="D144"/>
  <c r="D145"/>
  <c r="D146"/>
  <c r="D147"/>
  <c r="M204" l="1"/>
  <c r="M205"/>
  <c r="M202"/>
  <c r="M195"/>
  <c r="M203"/>
  <c r="M208"/>
  <c r="M198"/>
  <c r="D214"/>
  <c r="D78"/>
  <c r="D54"/>
  <c r="E41"/>
  <c r="M41" s="1"/>
  <c r="L36"/>
  <c r="I36"/>
  <c r="H36"/>
  <c r="E36"/>
  <c r="M36" s="1"/>
  <c r="D39"/>
  <c r="D38"/>
  <c r="D37"/>
  <c r="D33"/>
  <c r="D31"/>
  <c r="M218" l="1"/>
  <c r="M219"/>
  <c r="M217"/>
  <c r="D41"/>
  <c r="D36"/>
  <c r="D388" l="1"/>
  <c r="D387"/>
  <c r="M387" s="1"/>
  <c r="M388" l="1"/>
  <c r="L606"/>
  <c r="K606"/>
  <c r="J606"/>
  <c r="I606"/>
  <c r="H606"/>
  <c r="G606"/>
  <c r="F606"/>
  <c r="E606"/>
  <c r="L612"/>
  <c r="K612"/>
  <c r="J612"/>
  <c r="I612"/>
  <c r="H612"/>
  <c r="G612"/>
  <c r="F612"/>
  <c r="E612"/>
  <c r="E20" l="1"/>
  <c r="F20"/>
  <c r="G20"/>
  <c r="H20"/>
  <c r="I20"/>
  <c r="J20"/>
  <c r="K20"/>
  <c r="L20"/>
  <c r="E29"/>
  <c r="F29"/>
  <c r="G29"/>
  <c r="H29"/>
  <c r="I29"/>
  <c r="J29"/>
  <c r="K29"/>
  <c r="L29"/>
  <c r="E51"/>
  <c r="F51"/>
  <c r="G51"/>
  <c r="H51"/>
  <c r="I51"/>
  <c r="J51"/>
  <c r="K51"/>
  <c r="L51"/>
  <c r="F59"/>
  <c r="G59"/>
  <c r="H59"/>
  <c r="I59"/>
  <c r="L59"/>
  <c r="E63"/>
  <c r="K66"/>
  <c r="I255"/>
  <c r="E260"/>
  <c r="M260" s="1"/>
  <c r="E265"/>
  <c r="H265"/>
  <c r="I265"/>
  <c r="J265"/>
  <c r="K265"/>
  <c r="L265"/>
  <c r="E267"/>
  <c r="F267"/>
  <c r="F266" s="1"/>
  <c r="G266"/>
  <c r="H267"/>
  <c r="H266" s="1"/>
  <c r="I267"/>
  <c r="J267"/>
  <c r="J266" s="1"/>
  <c r="K267"/>
  <c r="K266" s="1"/>
  <c r="L267"/>
  <c r="E272"/>
  <c r="F272"/>
  <c r="G272"/>
  <c r="H272"/>
  <c r="I272"/>
  <c r="J272"/>
  <c r="K272"/>
  <c r="L272"/>
  <c r="E277"/>
  <c r="F277"/>
  <c r="G277"/>
  <c r="H277"/>
  <c r="I277"/>
  <c r="J277"/>
  <c r="K277"/>
  <c r="L277"/>
  <c r="E291"/>
  <c r="E419" s="1"/>
  <c r="F291"/>
  <c r="F308" s="1"/>
  <c r="G419"/>
  <c r="H291"/>
  <c r="H419" s="1"/>
  <c r="I291"/>
  <c r="I419" s="1"/>
  <c r="J291"/>
  <c r="J419" s="1"/>
  <c r="K291"/>
  <c r="K419" s="1"/>
  <c r="L291"/>
  <c r="L419" s="1"/>
  <c r="E294"/>
  <c r="F294"/>
  <c r="G294"/>
  <c r="H294"/>
  <c r="I294"/>
  <c r="J294"/>
  <c r="K294"/>
  <c r="L294"/>
  <c r="E297"/>
  <c r="E308" s="1"/>
  <c r="I297"/>
  <c r="I429" s="1"/>
  <c r="L297"/>
  <c r="L429" s="1"/>
  <c r="E301"/>
  <c r="I301"/>
  <c r="L301"/>
  <c r="G308"/>
  <c r="H308"/>
  <c r="E313"/>
  <c r="F313"/>
  <c r="G313"/>
  <c r="H313"/>
  <c r="I313"/>
  <c r="J313"/>
  <c r="K313"/>
  <c r="L313"/>
  <c r="E318"/>
  <c r="F318"/>
  <c r="G318"/>
  <c r="H318"/>
  <c r="I318"/>
  <c r="J318"/>
  <c r="K318"/>
  <c r="L318"/>
  <c r="E324"/>
  <c r="E368" s="1"/>
  <c r="F324"/>
  <c r="F368" s="1"/>
  <c r="G324"/>
  <c r="H324"/>
  <c r="H368" s="1"/>
  <c r="I324"/>
  <c r="I368" s="1"/>
  <c r="J324"/>
  <c r="J368" s="1"/>
  <c r="K324"/>
  <c r="K368" s="1"/>
  <c r="L324"/>
  <c r="L368" s="1"/>
  <c r="E335"/>
  <c r="E452" s="1"/>
  <c r="F335"/>
  <c r="F452" s="1"/>
  <c r="G335"/>
  <c r="H335"/>
  <c r="H452" s="1"/>
  <c r="I335"/>
  <c r="I452" s="1"/>
  <c r="J335"/>
  <c r="J452" s="1"/>
  <c r="K335"/>
  <c r="K452" s="1"/>
  <c r="L335"/>
  <c r="L452" s="1"/>
  <c r="E345"/>
  <c r="F345"/>
  <c r="G345"/>
  <c r="H345"/>
  <c r="I345"/>
  <c r="J345"/>
  <c r="K345"/>
  <c r="L345"/>
  <c r="E359"/>
  <c r="F359"/>
  <c r="G359"/>
  <c r="H359"/>
  <c r="I359"/>
  <c r="J359"/>
  <c r="K359"/>
  <c r="L359"/>
  <c r="E382"/>
  <c r="F382"/>
  <c r="H382"/>
  <c r="I382"/>
  <c r="J382"/>
  <c r="K382"/>
  <c r="L382"/>
  <c r="E389"/>
  <c r="E589" s="1"/>
  <c r="F389"/>
  <c r="F589" s="1"/>
  <c r="H589"/>
  <c r="I389"/>
  <c r="I589" s="1"/>
  <c r="J389"/>
  <c r="J589" s="1"/>
  <c r="K389"/>
  <c r="K589" s="1"/>
  <c r="L389"/>
  <c r="L589" s="1"/>
  <c r="E398"/>
  <c r="F398"/>
  <c r="H398"/>
  <c r="I398"/>
  <c r="J398"/>
  <c r="K398"/>
  <c r="L398"/>
  <c r="E403"/>
  <c r="E491" s="1"/>
  <c r="F403"/>
  <c r="F491" s="1"/>
  <c r="G403"/>
  <c r="G491" s="1"/>
  <c r="H403"/>
  <c r="H491" s="1"/>
  <c r="I403"/>
  <c r="I491" s="1"/>
  <c r="J403"/>
  <c r="J491" s="1"/>
  <c r="K403"/>
  <c r="K491" s="1"/>
  <c r="L403"/>
  <c r="L491" s="1"/>
  <c r="E420"/>
  <c r="F420"/>
  <c r="G420"/>
  <c r="H420"/>
  <c r="I420"/>
  <c r="J420"/>
  <c r="K420"/>
  <c r="L420"/>
  <c r="E423"/>
  <c r="F423"/>
  <c r="G423"/>
  <c r="H423"/>
  <c r="I423"/>
  <c r="J423"/>
  <c r="K423"/>
  <c r="L423"/>
  <c r="E430"/>
  <c r="I430"/>
  <c r="L430"/>
  <c r="E433"/>
  <c r="I433"/>
  <c r="L433"/>
  <c r="E440"/>
  <c r="F440"/>
  <c r="G440"/>
  <c r="H440"/>
  <c r="I440"/>
  <c r="J440"/>
  <c r="K440"/>
  <c r="L440"/>
  <c r="E443"/>
  <c r="F443"/>
  <c r="G443"/>
  <c r="H443"/>
  <c r="I443"/>
  <c r="J443"/>
  <c r="K443"/>
  <c r="L443"/>
  <c r="E479"/>
  <c r="F479"/>
  <c r="G479"/>
  <c r="H479"/>
  <c r="I479"/>
  <c r="J479"/>
  <c r="K479"/>
  <c r="L479"/>
  <c r="E482"/>
  <c r="F482"/>
  <c r="G482"/>
  <c r="H482"/>
  <c r="I482"/>
  <c r="J482"/>
  <c r="K482"/>
  <c r="L482"/>
  <c r="E492"/>
  <c r="F492"/>
  <c r="G492"/>
  <c r="H492"/>
  <c r="I492"/>
  <c r="J492"/>
  <c r="K492"/>
  <c r="L492"/>
  <c r="E495"/>
  <c r="F495"/>
  <c r="G495"/>
  <c r="H495"/>
  <c r="I495"/>
  <c r="J495"/>
  <c r="K495"/>
  <c r="L495"/>
  <c r="E508"/>
  <c r="F508"/>
  <c r="G508"/>
  <c r="H508"/>
  <c r="I508"/>
  <c r="J508"/>
  <c r="K508"/>
  <c r="L508"/>
  <c r="E514"/>
  <c r="F514"/>
  <c r="G514"/>
  <c r="H514"/>
  <c r="I514"/>
  <c r="J514"/>
  <c r="K514"/>
  <c r="L514"/>
  <c r="E520"/>
  <c r="F520"/>
  <c r="G520"/>
  <c r="H520"/>
  <c r="I520"/>
  <c r="J520"/>
  <c r="K520"/>
  <c r="L520"/>
  <c r="E530"/>
  <c r="F530"/>
  <c r="G530"/>
  <c r="H530"/>
  <c r="I530"/>
  <c r="J530"/>
  <c r="K530"/>
  <c r="L530"/>
  <c r="E540"/>
  <c r="F540"/>
  <c r="G540"/>
  <c r="H540"/>
  <c r="I540"/>
  <c r="J540"/>
  <c r="K540"/>
  <c r="L540"/>
  <c r="E547"/>
  <c r="F547"/>
  <c r="G547"/>
  <c r="H547"/>
  <c r="I547"/>
  <c r="J547"/>
  <c r="K547"/>
  <c r="L547"/>
  <c r="E554"/>
  <c r="F554"/>
  <c r="G554"/>
  <c r="H554"/>
  <c r="I554"/>
  <c r="J554"/>
  <c r="K554"/>
  <c r="L554"/>
  <c r="F605"/>
  <c r="G605"/>
  <c r="E161"/>
  <c r="F161"/>
  <c r="G161"/>
  <c r="H161"/>
  <c r="I161"/>
  <c r="J161"/>
  <c r="K161"/>
  <c r="L161"/>
  <c r="E174"/>
  <c r="F174"/>
  <c r="G174"/>
  <c r="H174"/>
  <c r="I174"/>
  <c r="J174"/>
  <c r="K174"/>
  <c r="L174"/>
  <c r="M301" l="1"/>
  <c r="M255"/>
  <c r="K439"/>
  <c r="K370"/>
  <c r="F439"/>
  <c r="F370"/>
  <c r="I439"/>
  <c r="I370"/>
  <c r="E439"/>
  <c r="E370"/>
  <c r="J439"/>
  <c r="J370"/>
  <c r="L439"/>
  <c r="L370"/>
  <c r="H439"/>
  <c r="H370"/>
  <c r="K308"/>
  <c r="J308"/>
  <c r="D265"/>
  <c r="F419"/>
  <c r="E429"/>
  <c r="I308"/>
  <c r="L266"/>
  <c r="L308"/>
  <c r="I266"/>
  <c r="E266"/>
  <c r="M460" l="1"/>
  <c r="M464"/>
  <c r="M453"/>
  <c r="M456"/>
  <c r="D173"/>
  <c r="D595" l="1"/>
  <c r="D353"/>
  <c r="D304"/>
  <c r="D362" l="1"/>
  <c r="D537" l="1"/>
  <c r="D527"/>
  <c r="D428"/>
  <c r="D333"/>
  <c r="D332"/>
  <c r="D331"/>
  <c r="D330"/>
  <c r="D329"/>
  <c r="D328"/>
  <c r="D327"/>
  <c r="D326"/>
  <c r="D325"/>
  <c r="D322"/>
  <c r="D323"/>
  <c r="D320"/>
  <c r="D319"/>
  <c r="D318"/>
  <c r="D317"/>
  <c r="D316"/>
  <c r="D315"/>
  <c r="D324" l="1"/>
  <c r="D313"/>
  <c r="D259"/>
  <c r="D258"/>
  <c r="D257"/>
  <c r="D86"/>
  <c r="D85"/>
  <c r="D82"/>
  <c r="D84"/>
  <c r="D83"/>
  <c r="D644" l="1"/>
  <c r="D643" s="1"/>
  <c r="D66"/>
  <c r="D69"/>
  <c r="D68"/>
  <c r="D67"/>
  <c r="D311" l="1"/>
  <c r="D500" l="1"/>
  <c r="D498"/>
  <c r="D490"/>
  <c r="D486"/>
  <c r="M489" l="1"/>
  <c r="M487"/>
  <c r="M488"/>
  <c r="D438"/>
  <c r="D437"/>
  <c r="D385" l="1"/>
  <c r="D383"/>
  <c r="D406" l="1"/>
  <c r="M406" s="1"/>
  <c r="D405"/>
  <c r="M405" s="1"/>
  <c r="M404"/>
  <c r="D401"/>
  <c r="D400"/>
  <c r="D638"/>
  <c r="D637"/>
  <c r="D262" l="1"/>
  <c r="D172" l="1"/>
  <c r="D171"/>
  <c r="D170"/>
  <c r="D168"/>
  <c r="D166"/>
  <c r="D165"/>
  <c r="D164"/>
  <c r="D162"/>
  <c r="D639"/>
  <c r="M639" s="1"/>
  <c r="D617"/>
  <c r="D614"/>
  <c r="D613"/>
  <c r="D611"/>
  <c r="D608"/>
  <c r="D607"/>
  <c r="D588"/>
  <c r="D585"/>
  <c r="D570"/>
  <c r="D563"/>
  <c r="D562"/>
  <c r="D411"/>
  <c r="M411" s="1"/>
  <c r="M416"/>
  <c r="D485"/>
  <c r="D484"/>
  <c r="D483"/>
  <c r="D481"/>
  <c r="D480"/>
  <c r="D451"/>
  <c r="D446"/>
  <c r="D444"/>
  <c r="D442"/>
  <c r="D469"/>
  <c r="D466"/>
  <c r="D431"/>
  <c r="D432"/>
  <c r="D434"/>
  <c r="D435"/>
  <c r="D436"/>
  <c r="D417"/>
  <c r="M417" s="1"/>
  <c r="M415"/>
  <c r="D412"/>
  <c r="M412" s="1"/>
  <c r="D410"/>
  <c r="D409"/>
  <c r="D426"/>
  <c r="D407"/>
  <c r="M407" s="1"/>
  <c r="D403"/>
  <c r="M403" s="1"/>
  <c r="M402"/>
  <c r="D396"/>
  <c r="D395"/>
  <c r="D394"/>
  <c r="D393"/>
  <c r="D392"/>
  <c r="D380"/>
  <c r="D378"/>
  <c r="D377"/>
  <c r="D366"/>
  <c r="D361"/>
  <c r="D360"/>
  <c r="D351"/>
  <c r="D350"/>
  <c r="D349"/>
  <c r="D347"/>
  <c r="D343"/>
  <c r="D342"/>
  <c r="D341"/>
  <c r="D340"/>
  <c r="D339"/>
  <c r="D338"/>
  <c r="D337"/>
  <c r="D336"/>
  <c r="D303"/>
  <c r="D302"/>
  <c r="D300"/>
  <c r="M307" s="1"/>
  <c r="D299"/>
  <c r="M306" s="1"/>
  <c r="D298"/>
  <c r="M305" s="1"/>
  <c r="D295"/>
  <c r="D293"/>
  <c r="D292"/>
  <c r="D276"/>
  <c r="D275"/>
  <c r="D274"/>
  <c r="D286"/>
  <c r="D285"/>
  <c r="D284"/>
  <c r="D283"/>
  <c r="D280"/>
  <c r="D279"/>
  <c r="D271"/>
  <c r="D270"/>
  <c r="D269"/>
  <c r="D268"/>
  <c r="D264"/>
  <c r="M410" l="1"/>
  <c r="M448"/>
  <c r="M220"/>
  <c r="M194"/>
  <c r="M207"/>
  <c r="M214"/>
  <c r="M349"/>
  <c r="M160"/>
  <c r="M571"/>
  <c r="M574"/>
  <c r="M572"/>
  <c r="M573"/>
  <c r="D492"/>
  <c r="D495"/>
  <c r="D491"/>
  <c r="D604"/>
  <c r="D260"/>
  <c r="D167"/>
  <c r="M167" s="1"/>
  <c r="D161"/>
  <c r="M161" s="1"/>
  <c r="D174"/>
  <c r="D605"/>
  <c r="D423"/>
  <c r="D440"/>
  <c r="D443"/>
  <c r="D478"/>
  <c r="D479"/>
  <c r="M479" s="1"/>
  <c r="D482"/>
  <c r="D433"/>
  <c r="D429"/>
  <c r="D420"/>
  <c r="D430"/>
  <c r="D389"/>
  <c r="D364"/>
  <c r="D359"/>
  <c r="D345"/>
  <c r="D335"/>
  <c r="D344"/>
  <c r="D308"/>
  <c r="D294"/>
  <c r="D310"/>
  <c r="D301"/>
  <c r="D297"/>
  <c r="D277"/>
  <c r="D281"/>
  <c r="D266"/>
  <c r="M499" l="1"/>
  <c r="M500"/>
  <c r="M437"/>
  <c r="M438"/>
  <c r="M495"/>
  <c r="M277"/>
  <c r="M352"/>
  <c r="M358"/>
  <c r="M433"/>
  <c r="M492"/>
  <c r="M294"/>
  <c r="M345"/>
  <c r="M430"/>
  <c r="M482"/>
  <c r="M486"/>
  <c r="M490"/>
  <c r="D450"/>
  <c r="M450" s="1"/>
  <c r="D449"/>
  <c r="M449" s="1"/>
  <c r="D419"/>
  <c r="D357"/>
  <c r="D272"/>
  <c r="M272" s="1"/>
  <c r="M428" l="1"/>
  <c r="M427"/>
  <c r="M420"/>
  <c r="M423"/>
  <c r="D465"/>
  <c r="M477" l="1"/>
  <c r="M473"/>
  <c r="M469"/>
  <c r="M466"/>
  <c r="M447" l="1"/>
  <c r="M440"/>
  <c r="M443"/>
  <c r="M451"/>
  <c r="D134"/>
  <c r="D125"/>
  <c r="D124"/>
  <c r="D121"/>
  <c r="D120" s="1"/>
  <c r="D116"/>
  <c r="D97"/>
  <c r="D106"/>
  <c r="D88"/>
  <c r="D96"/>
  <c r="D93"/>
  <c r="D92" s="1"/>
  <c r="D81"/>
  <c r="D80"/>
  <c r="D79"/>
  <c r="D119" l="1"/>
  <c r="D115" s="1"/>
  <c r="D91"/>
  <c r="D87" s="1"/>
  <c r="D76" l="1"/>
  <c r="D75"/>
  <c r="D63"/>
  <c r="D65"/>
  <c r="D64"/>
  <c r="D62"/>
  <c r="D61"/>
  <c r="D60"/>
  <c r="D71" s="1"/>
  <c r="D57"/>
  <c r="D56"/>
  <c r="D55"/>
  <c r="D52"/>
  <c r="D50"/>
  <c r="D45"/>
  <c r="D44"/>
  <c r="D43"/>
  <c r="D42"/>
  <c r="D72" l="1"/>
  <c r="D73"/>
  <c r="D51"/>
  <c r="D59"/>
  <c r="D70" l="1"/>
  <c r="D35"/>
  <c r="D34"/>
  <c r="D30"/>
  <c r="D29"/>
  <c r="D28"/>
  <c r="D27"/>
  <c r="D26"/>
  <c r="D25"/>
  <c r="D24"/>
  <c r="D23"/>
  <c r="M23" s="1"/>
  <c r="D22"/>
  <c r="M22" s="1"/>
  <c r="D21"/>
  <c r="M21" s="1"/>
  <c r="D20"/>
  <c r="D18"/>
  <c r="D17"/>
  <c r="D16"/>
  <c r="D635" l="1"/>
  <c r="D634"/>
  <c r="D633"/>
  <c r="M635" l="1"/>
  <c r="D651"/>
  <c r="M651" s="1"/>
  <c r="D655"/>
  <c r="D641"/>
  <c r="D597"/>
  <c r="M589"/>
  <c r="D587"/>
  <c r="D586"/>
  <c r="D584"/>
  <c r="D583"/>
  <c r="D549"/>
  <c r="D542"/>
  <c r="M583" l="1"/>
  <c r="M580"/>
  <c r="M581"/>
  <c r="M575"/>
  <c r="M155"/>
  <c r="M153"/>
  <c r="M642"/>
  <c r="M152"/>
  <c r="M154"/>
  <c r="M149"/>
  <c r="M78"/>
  <c r="M591"/>
  <c r="M318"/>
  <c r="M313"/>
  <c r="M85"/>
  <c r="M83"/>
  <c r="M82"/>
  <c r="M84"/>
  <c r="M324"/>
  <c r="M86"/>
  <c r="M637"/>
  <c r="M396"/>
  <c r="M570"/>
  <c r="M283"/>
  <c r="M360"/>
  <c r="M585"/>
  <c r="M382"/>
  <c r="M80"/>
  <c r="M81"/>
  <c r="M79"/>
  <c r="M76"/>
  <c r="M51"/>
  <c r="M17"/>
  <c r="M16"/>
  <c r="M18"/>
  <c r="M29"/>
  <c r="M20"/>
  <c r="M584"/>
  <c r="M597"/>
  <c r="M579"/>
  <c r="M586"/>
  <c r="M641"/>
  <c r="M91"/>
  <c r="M119"/>
  <c r="D612"/>
  <c r="D553" l="1"/>
  <c r="D552"/>
  <c r="D551"/>
  <c r="D548"/>
  <c r="D529"/>
  <c r="D528"/>
  <c r="D526"/>
  <c r="D525"/>
  <c r="D524"/>
  <c r="D523"/>
  <c r="D522"/>
  <c r="D521"/>
  <c r="D519"/>
  <c r="D518"/>
  <c r="D517"/>
  <c r="D516"/>
  <c r="D515"/>
  <c r="M576"/>
  <c r="D547" l="1"/>
  <c r="D550"/>
  <c r="D514"/>
  <c r="D520"/>
  <c r="D569"/>
  <c r="D568"/>
  <c r="M568" s="1"/>
  <c r="D567"/>
  <c r="M567" s="1"/>
  <c r="D566"/>
  <c r="D565"/>
  <c r="M565" s="1"/>
  <c r="D560"/>
  <c r="D559"/>
  <c r="D602"/>
  <c r="D601"/>
  <c r="D600"/>
  <c r="D599"/>
  <c r="D596"/>
  <c r="M596" s="1"/>
  <c r="D594"/>
  <c r="M594" s="1"/>
  <c r="M569" l="1"/>
  <c r="M566"/>
  <c r="D606"/>
  <c r="D532"/>
  <c r="D554" l="1"/>
  <c r="D652" l="1"/>
  <c r="M652" s="1"/>
  <c r="D632"/>
  <c r="D631"/>
  <c r="D630"/>
  <c r="D593"/>
  <c r="M593" s="1"/>
  <c r="M592"/>
  <c r="D557"/>
  <c r="D555"/>
  <c r="D556"/>
  <c r="D546"/>
  <c r="D545"/>
  <c r="D544"/>
  <c r="D543"/>
  <c r="D541"/>
  <c r="D540"/>
  <c r="D513"/>
  <c r="D512"/>
  <c r="D511"/>
  <c r="D510"/>
  <c r="D509"/>
  <c r="D508"/>
  <c r="D539"/>
  <c r="D538"/>
  <c r="D536"/>
  <c r="D535"/>
  <c r="D534"/>
  <c r="D533"/>
  <c r="D531"/>
  <c r="D530"/>
  <c r="M632" l="1"/>
</calcChain>
</file>

<file path=xl/sharedStrings.xml><?xml version="1.0" encoding="utf-8"?>
<sst xmlns="http://schemas.openxmlformats.org/spreadsheetml/2006/main" count="1336" uniqueCount="1153">
  <si>
    <t>Показатель</t>
  </si>
  <si>
    <t>1.</t>
  </si>
  <si>
    <t>1.1.</t>
  </si>
  <si>
    <t xml:space="preserve"> </t>
  </si>
  <si>
    <t>Представительные органы муниципальных образований</t>
  </si>
  <si>
    <t>9.1.</t>
  </si>
  <si>
    <t>Местные администрации</t>
  </si>
  <si>
    <t>18.1.</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</si>
  <si>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</si>
  <si>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</si>
  <si>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</si>
  <si>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</si>
  <si>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</si>
  <si>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</si>
  <si>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</si>
  <si>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</si>
  <si>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</si>
  <si>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                      п.п.</t>
  </si>
  <si>
    <t>Ф.И.О. руководителя</t>
  </si>
  <si>
    <t>Контакты (код города, телефон, факс)</t>
  </si>
  <si>
    <t>Электронная почта для оперативного обмена информацией</t>
  </si>
  <si>
    <t>Главы муниципальных образований</t>
  </si>
  <si>
    <t>10.1.</t>
  </si>
  <si>
    <t>12.3.1.</t>
  </si>
  <si>
    <t>12.3.2.</t>
  </si>
  <si>
    <t>Муниципальные образования, имеющие официальные сайты органов местного самоуправления</t>
  </si>
  <si>
    <t>18.</t>
  </si>
  <si>
    <t>25.2.2.</t>
  </si>
  <si>
    <t>Депутаты представительных органов муниципальных образований</t>
  </si>
  <si>
    <t>12.1.</t>
  </si>
  <si>
    <t>12.1.2.</t>
  </si>
  <si>
    <t>19.2.</t>
  </si>
  <si>
    <t>Муниципальные СМИ</t>
  </si>
  <si>
    <t>23.1.</t>
  </si>
  <si>
    <t>23.</t>
  </si>
  <si>
    <t>25.1.</t>
  </si>
  <si>
    <t xml:space="preserve">29. </t>
  </si>
  <si>
    <t xml:space="preserve">30. </t>
  </si>
  <si>
    <t>Сельские старосты</t>
  </si>
  <si>
    <t>Количество муниципальных образований, в которых избраны (назначены) сельские старосты</t>
  </si>
  <si>
    <t xml:space="preserve">32. </t>
  </si>
  <si>
    <t>Самообложение</t>
  </si>
  <si>
    <t>25.2.</t>
  </si>
  <si>
    <t>25.2.1.</t>
  </si>
  <si>
    <t>Общее число замещенных депутатских мандатов</t>
  </si>
  <si>
    <t>по иным основаниям</t>
  </si>
  <si>
    <t>Правотворческая инициатива граждан</t>
  </si>
  <si>
    <t>Межмуниципальное сотрудничество</t>
  </si>
  <si>
    <t>Организации (юридические лица), созданные с участием органов местного самоуправления</t>
  </si>
  <si>
    <t>23.2.</t>
  </si>
  <si>
    <t>Количество муниципальных унитарных предприятий</t>
  </si>
  <si>
    <t>Количество муниципальных образований, не являющихся учредителями либо участниками каких-либо организаций</t>
  </si>
  <si>
    <t>Количество муниципальных образований, заключивших с ТОС соглашения, предусматривающие использование бюджетных средств</t>
  </si>
  <si>
    <t>3.1.4.</t>
  </si>
  <si>
    <t>4.4.1.</t>
  </si>
  <si>
    <t>9.3.1.</t>
  </si>
  <si>
    <t>9.3.2.</t>
  </si>
  <si>
    <t>9.3.3.</t>
  </si>
  <si>
    <t>10.4.</t>
  </si>
  <si>
    <t>10.7.</t>
  </si>
  <si>
    <t>10.8.</t>
  </si>
  <si>
    <t>22.1.1.</t>
  </si>
  <si>
    <t>22.1.3.</t>
  </si>
  <si>
    <t xml:space="preserve">22.1.4. </t>
  </si>
  <si>
    <t>22.2.1.</t>
  </si>
  <si>
    <t>22.2.3.</t>
  </si>
  <si>
    <t xml:space="preserve">22.2.4. </t>
  </si>
  <si>
    <t>22.3.</t>
  </si>
  <si>
    <t>22.3.1.</t>
  </si>
  <si>
    <t>22.3.2.</t>
  </si>
  <si>
    <t>22.4.</t>
  </si>
  <si>
    <t>22.4.1.</t>
  </si>
  <si>
    <t>22.4.2.</t>
  </si>
  <si>
    <t>22.5.1.</t>
  </si>
  <si>
    <t>22.5.2.</t>
  </si>
  <si>
    <t>22.6.1.</t>
  </si>
  <si>
    <t>22.6.2.</t>
  </si>
  <si>
    <t>25.</t>
  </si>
  <si>
    <t>25.1.1.</t>
  </si>
  <si>
    <t>25.1.2.</t>
  </si>
  <si>
    <t>26.</t>
  </si>
  <si>
    <t>28.1.</t>
  </si>
  <si>
    <t>30.4.</t>
  </si>
  <si>
    <t>33.1.</t>
  </si>
  <si>
    <t>33.2.</t>
  </si>
  <si>
    <t>34.1.</t>
  </si>
  <si>
    <t>Муниципальные образования, главы которых избраны на сходах граждан</t>
  </si>
  <si>
    <t>29.4.</t>
  </si>
  <si>
    <t>Муниципальные образования с особенностями географического положения:</t>
  </si>
  <si>
    <t>1.1.1.</t>
  </si>
  <si>
    <t>1.1.2.</t>
  </si>
  <si>
    <t>1.1.3.</t>
  </si>
  <si>
    <t xml:space="preserve">  приграничные (непосредственно примыкающие к государственной границе)</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</si>
  <si>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</si>
  <si>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</si>
  <si>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</si>
  <si>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 xml:space="preserve">  полностью расположенные на островах</t>
  </si>
  <si>
    <t>Сведения о территории и населении муниципальных образований</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</si>
  <si>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</si>
  <si>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</si>
  <si>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</si>
  <si>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</si>
  <si>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</si>
  <si>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</si>
  <si>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</si>
  <si>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</si>
  <si>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</si>
  <si>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 xml:space="preserve">  более 1 млн жителей</t>
  </si>
  <si>
    <t>Сведения о составе муниципальных образований и населенных пунктах</t>
  </si>
  <si>
    <t>Муниципальные районы с межселенными территориями</t>
  </si>
  <si>
    <t xml:space="preserve">  101 и более населенных пунктов</t>
  </si>
  <si>
    <t xml:space="preserve">  часть населенного пункта (города)</t>
  </si>
  <si>
    <t xml:space="preserve">  часть населенного пункта (города) и другие населенные пункты</t>
  </si>
  <si>
    <t>4.4.2.</t>
  </si>
  <si>
    <t>4.4.3.</t>
  </si>
  <si>
    <t>4.5.1.</t>
  </si>
  <si>
    <t>4.5.2.</t>
  </si>
  <si>
    <t>Муниципальные образования, на территории которых находятся:</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</si>
  <si>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</si>
  <si>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</si>
  <si>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</si>
  <si>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</si>
  <si>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</si>
  <si>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</si>
  <si>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с монопрофильной экономикой ("моногорода")</t>
  </si>
  <si>
    <t xml:space="preserve">    затронувшие населенные пункты</t>
  </si>
  <si>
    <t xml:space="preserve">  преобразования муниципальных образований, в т.ч.:</t>
  </si>
  <si>
    <t xml:space="preserve">      двух или нескольких муниципальных образований одного вида</t>
  </si>
  <si>
    <t xml:space="preserve">      городского (городских) и сельского (сельских) поселений</t>
  </si>
  <si>
    <t xml:space="preserve">    разделение муниципального образования</t>
  </si>
  <si>
    <t xml:space="preserve">    изменение статуса муниципального образования:</t>
  </si>
  <si>
    <t xml:space="preserve">      с сельского поселения на городское</t>
  </si>
  <si>
    <t xml:space="preserve">      с городского поселения на сельское</t>
  </si>
  <si>
    <t xml:space="preserve">      присоединение одного или нескольких поселений к городскому округу</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</si>
  <si>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</si>
  <si>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</si>
  <si>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</si>
  <si>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</si>
  <si>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 xml:space="preserve">      поселение - внутригородской район (присоединение)</t>
  </si>
  <si>
    <t xml:space="preserve">      внутригородской район - поселение (выделение)</t>
  </si>
  <si>
    <t xml:space="preserve">      объединение всех поселений, входящих в состав муниципального района, в новый городской округ</t>
  </si>
  <si>
    <t xml:space="preserve">      присоединение всех поселений, входящих в состав муниципального района, к существующему городскому округу</t>
  </si>
  <si>
    <t xml:space="preserve">  упразднение поселений</t>
  </si>
  <si>
    <t xml:space="preserve">    комбинированные преобразования (несколько одновременно проводимых взаимосвязанных преобразований), в т.ч.:</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</si>
  <si>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</si>
  <si>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</si>
  <si>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связанные с изменениями состава Российской Федерации и границ между ее субъектами</t>
  </si>
  <si>
    <t xml:space="preserve">      иные преобразования</t>
  </si>
  <si>
    <t xml:space="preserve">  границы (но не статус) которых менялся в указанный период</t>
  </si>
  <si>
    <t xml:space="preserve">  в т.ч. по решению (определению) суда</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</si>
  <si>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</si>
  <si>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</si>
  <si>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 xml:space="preserve">    по регистрации актов гражданского состояния</t>
  </si>
  <si>
    <t xml:space="preserve">  полномочия по распоряжению земельными участками, государственная собственность на которые не разграничена</t>
  </si>
  <si>
    <t xml:space="preserve">  все вопросы местного значения (кроме вопросов, закрепление которых за сельскими поселениями невозможно)</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</si>
  <si>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</si>
  <si>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</si>
  <si>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 xml:space="preserve">  полномочия по составлению, утверждению и (или) исполнению местного бюджета</t>
  </si>
  <si>
    <t>Случаи отмены или приостановления действия изменений (в том числе произведенных в предыдущие годы)</t>
  </si>
  <si>
    <t xml:space="preserve">    на муниципальных выборах</t>
  </si>
  <si>
    <t xml:space="preserve">    методом делегирования</t>
  </si>
  <si>
    <t xml:space="preserve">  на муниципальных выборах, в т.ч.</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</si>
  <si>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</si>
  <si>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</si>
  <si>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</si>
  <si>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</si>
  <si>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</si>
  <si>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</si>
  <si>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Количество заседаний представительных органов, проведенных:</t>
  </si>
  <si>
    <t xml:space="preserve">  по форме осуществления полномочий:</t>
  </si>
  <si>
    <t xml:space="preserve">    работающие на постоянной основе</t>
  </si>
  <si>
    <t xml:space="preserve">    работающие на непостоянной основе</t>
  </si>
  <si>
    <t xml:space="preserve">  по полу:</t>
  </si>
  <si>
    <t xml:space="preserve">    мужчины</t>
  </si>
  <si>
    <t xml:space="preserve">    женщины</t>
  </si>
  <si>
    <t xml:space="preserve">    старше 65 лет</t>
  </si>
  <si>
    <t>Действующие депутаты, которые были избраны на муниципальных выборах, в т.ч.:</t>
  </si>
  <si>
    <t xml:space="preserve">  от городских поселений</t>
  </si>
  <si>
    <t xml:space="preserve">  от сельских поселений</t>
  </si>
  <si>
    <t xml:space="preserve">  от внутригородских районов</t>
  </si>
  <si>
    <t xml:space="preserve">  в муниципальном районе и городском поселении</t>
  </si>
  <si>
    <t xml:space="preserve">  в муниципальном районе и сельском поселении</t>
  </si>
  <si>
    <t xml:space="preserve">  в городском округе с внутригородским делением и внутригородском районе</t>
  </si>
  <si>
    <t>Действующие составы представительных органов, фактически сформированные:</t>
  </si>
  <si>
    <t xml:space="preserve">  избранные на муниципальных выборах - председатели представительных органов</t>
  </si>
  <si>
    <t xml:space="preserve">  избранные на муниципальных выборах - главы местных администраций</t>
  </si>
  <si>
    <t xml:space="preserve">  избранные на муниципальных выборах - председатели представительных органов и главы местных администраций</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</si>
  <si>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</si>
  <si>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</si>
  <si>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</si>
  <si>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 xml:space="preserve">  в одном и том же муниципальном образовании</t>
  </si>
  <si>
    <t xml:space="preserve">  статус главы муниципального района (городского округа с внутригородским делением) - депутата поселения (внутригородского района)</t>
  </si>
  <si>
    <t xml:space="preserve">  статус главы поселения (внутригородского района) - депутата муниципального района (городского округа с внутригородским делением)</t>
  </si>
  <si>
    <t>Главы, возглавляющие два муниципальных образования одновременно, в т.ч.:</t>
  </si>
  <si>
    <t xml:space="preserve">  муниципальный район и городское поселение</t>
  </si>
  <si>
    <t xml:space="preserve">  муниципальный район и сельское поселение</t>
  </si>
  <si>
    <t xml:space="preserve">  городской округ с внутригородским делением и внутригородской район</t>
  </si>
  <si>
    <t>Общее количество глав муниципальных образований (с поправкой на возможное совмещение статуса)</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</si>
  <si>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</si>
  <si>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</si>
  <si>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</si>
  <si>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</si>
  <si>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</si>
  <si>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</si>
  <si>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</si>
  <si>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 xml:space="preserve">15. </t>
  </si>
  <si>
    <t>16.1.</t>
  </si>
  <si>
    <t>17.2.</t>
  </si>
  <si>
    <t>17.3.</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</si>
  <si>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</si>
  <si>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</si>
  <si>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</si>
  <si>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</si>
  <si>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</si>
  <si>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</si>
  <si>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</si>
  <si>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</si>
  <si>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</si>
  <si>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</si>
  <si>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18.4.</t>
  </si>
  <si>
    <t>Число замещенных ставок</t>
  </si>
  <si>
    <t>Отсутствующие муниципальные служащие, за которыми сохраняется место работы</t>
  </si>
  <si>
    <t>18.5.</t>
  </si>
  <si>
    <t>Число замещенных ставок муниципальных служащих</t>
  </si>
  <si>
    <t>18.6.</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</si>
  <si>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</si>
  <si>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</si>
  <si>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</si>
  <si>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</si>
  <si>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19.3.</t>
  </si>
  <si>
    <t>Число соответствующих муниципальных должностей (ставок), предусмотренных муниципальными правовыми актами</t>
  </si>
  <si>
    <t>Депутаты представительных органов муниципальных образований, избранные на муниципальных выборах:</t>
  </si>
  <si>
    <t xml:space="preserve">  по возрасту:</t>
  </si>
  <si>
    <t xml:space="preserve">  с ученой степенью</t>
  </si>
  <si>
    <t>Депутаты представительных органов муниципальных образований, избранные по системе делегирования:</t>
  </si>
  <si>
    <t>20.4.</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</si>
  <si>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</si>
  <si>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</si>
  <si>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</si>
  <si>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</si>
  <si>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</si>
  <si>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</si>
  <si>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</si>
  <si>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</si>
  <si>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</si>
  <si>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</si>
  <si>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</si>
  <si>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</si>
  <si>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</si>
  <si>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</si>
  <si>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</si>
  <si>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</si>
  <si>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</si>
  <si>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</si>
  <si>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</si>
  <si>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</si>
  <si>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</si>
  <si>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</si>
  <si>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</si>
  <si>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</si>
  <si>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</si>
  <si>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</si>
  <si>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</si>
  <si>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 xml:space="preserve">  периодических печатных изданий</t>
  </si>
  <si>
    <t xml:space="preserve">  теле- и радиоканалов</t>
  </si>
  <si>
    <t xml:space="preserve">  сетевых изданий</t>
  </si>
  <si>
    <t xml:space="preserve">  иных форм СМИ</t>
  </si>
  <si>
    <t>25.1.3.</t>
  </si>
  <si>
    <t xml:space="preserve">  муниципальных унитарных предприятий</t>
  </si>
  <si>
    <t xml:space="preserve">  муниципальных учреждений (с учетом органов местного самоуправления)</t>
  </si>
  <si>
    <t xml:space="preserve">  муниципальных учреждений (без учета органов местного самоуправления)</t>
  </si>
  <si>
    <t>25.2.3.</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</si>
  <si>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</si>
  <si>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</si>
  <si>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</si>
  <si>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</si>
  <si>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</si>
  <si>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</si>
  <si>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</si>
  <si>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по иным вопросам</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</si>
  <si>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</si>
  <si>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</si>
  <si>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</si>
  <si>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</si>
  <si>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</si>
  <si>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21.1.</t>
  </si>
  <si>
    <t>21.2.</t>
  </si>
  <si>
    <t>21.3.</t>
  </si>
  <si>
    <t>21.4.</t>
  </si>
  <si>
    <t>4.1.2.</t>
  </si>
  <si>
    <t>4.1.3.</t>
  </si>
  <si>
    <t xml:space="preserve">    объединение муниципальных образований</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</si>
  <si>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</si>
  <si>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</si>
  <si>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Социально-демографический статус депутатов представительных органов, глав муниципальных образований и муниципальных служащих</t>
  </si>
  <si>
    <t>Количество ТОС, имеющих с органами местного самоуправления соглашения, предусматривающие использование бюджетных средств</t>
  </si>
  <si>
    <t>31.1.</t>
  </si>
  <si>
    <t>31.</t>
  </si>
  <si>
    <t>31.2.</t>
  </si>
  <si>
    <t>31.3.</t>
  </si>
  <si>
    <t xml:space="preserve">  в местных администрациях, их отраслевых (функциональных) и территориальных органах</t>
  </si>
  <si>
    <t xml:space="preserve">  в иных органах местного самоуправления</t>
  </si>
  <si>
    <t xml:space="preserve">    не затронувшие населенные пункты</t>
  </si>
  <si>
    <t>(наименование субъекта Российской Федерации или иной территории)</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</si>
  <si>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</si>
  <si>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</si>
  <si>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</si>
  <si>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</si>
  <si>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</si>
  <si>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</si>
  <si>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</si>
  <si>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</si>
  <si>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</si>
  <si>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</si>
  <si>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 xml:space="preserve">  в составе списков кандидатов по пропорциональной системе (включая депутатов-списочников, избранных при применении смешанной системы)</t>
  </si>
  <si>
    <t xml:space="preserve">  по одномандатным и многомандатным округам (включая депутатов, избранных по округам при применении смешанной системы)</t>
  </si>
  <si>
    <t>Вакантные депутатские мандаты в действующих представительных органах, подлежащие замещению:</t>
  </si>
  <si>
    <t>Депутатские мандаты в распущенных или еще не сформированных представительных органах, подлежащие замещению:</t>
  </si>
  <si>
    <t>Муниципальные образования, в которых должности глав вакантны по следующим причинам:</t>
  </si>
  <si>
    <t xml:space="preserve">  ранее избранные главы прекратили осуществление своих полномочий, а новые еще не избраны</t>
  </si>
  <si>
    <t>Вакантные должности глав местных администраций (не глав муниципальных образований), подлежащие замещению по конкурсу</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</si>
  <si>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</si>
  <si>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</si>
  <si>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Фактически работающие (без учета п. 20.4)</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</si>
  <si>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</si>
  <si>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Количество муниципальных образований, являющихся учредителями муниципальных организаций (хотя бы одной):</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</si>
  <si>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</si>
  <si>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</si>
  <si>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</si>
  <si>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Муниципальные образования, имеющие договоры о сотрудничестве с другими муниципальными образованиями (в пределах Российской Федерации):</t>
  </si>
  <si>
    <t>Количество избранных (назначенных) сельских старост, работающих в сельских населенных пунктах в границах:</t>
  </si>
  <si>
    <t xml:space="preserve">  генеральные планы</t>
  </si>
  <si>
    <t xml:space="preserve">  схемы территориального планирования</t>
  </si>
  <si>
    <t xml:space="preserve">  нет данных</t>
  </si>
  <si>
    <t xml:space="preserve">    в особых (свободных) экономических зонах</t>
  </si>
  <si>
    <t xml:space="preserve">    на территориях опережающего социально-экономического развития</t>
  </si>
  <si>
    <t xml:space="preserve">    на территориях инновационных (научно-технологических) центров</t>
  </si>
  <si>
    <t xml:space="preserve">    на территориях свободных портов</t>
  </si>
  <si>
    <t xml:space="preserve">    на приграничной территории (в пограничной зоне)</t>
  </si>
  <si>
    <t xml:space="preserve">    на территориях традиционного природопользования</t>
  </si>
  <si>
    <t xml:space="preserve">    в районах Крайнего Севера и приравненных к ним местностям</t>
  </si>
  <si>
    <t xml:space="preserve">  с особой этнокультурной идентичностью, обозначенной в законах, уставах и (или) наименованиях</t>
  </si>
  <si>
    <t xml:space="preserve">  от 1 до 10 дополнительных вопросов местного значения либо полномочий</t>
  </si>
  <si>
    <t xml:space="preserve">  в соответствии с законами субъектов Российской Федерации:</t>
  </si>
  <si>
    <t xml:space="preserve">    допускаются оба способа формирования представительного органа</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</si>
  <si>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</si>
  <si>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</si>
  <si>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</si>
  <si>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Количество представительных органов муниципальных образований, подлежащих формированию</t>
  </si>
  <si>
    <t>Общая численность депутатского корпуса          (с учетом двойного статуса депутатов, избранных методом делегирования)</t>
  </si>
  <si>
    <t>Установленный порядок избрания глав муниципальных образований в соответствии с законами субъектов Российской Федерации:</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</si>
  <si>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</si>
  <si>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</si>
  <si>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</si>
  <si>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</si>
  <si>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</si>
  <si>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Место глав муниципальных образований в системе органов местного самоуправления в соответствии с законами субъектов Российской Федерации:</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</si>
  <si>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</si>
  <si>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</si>
  <si>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</si>
  <si>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</si>
  <si>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</si>
  <si>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</si>
  <si>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</si>
  <si>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</si>
  <si>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</si>
  <si>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</si>
  <si>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</si>
  <si>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</si>
  <si>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Главы муниципальных образований по сочетанию способу избрания и полномочий (в соответствии с уставами муниципальных образований):</t>
  </si>
  <si>
    <t>Количество городских поселений, подпадающих под критерии, установленные законом субъекта Российской Федерации в соответствии с постановлением  Конституционного Суда Российской Федерации от 1 декабря 2015 г. № 30-П (при наличии таких критериев)</t>
  </si>
  <si>
    <t xml:space="preserve">  в связи с утратой доверия Президента Российской Федерации ввиду нарушения антикоррупционных ограничений</t>
  </si>
  <si>
    <t>22.3.3.</t>
  </si>
  <si>
    <t>2.1.*</t>
  </si>
  <si>
    <t>2.2.*</t>
  </si>
  <si>
    <t>2.3.*</t>
  </si>
  <si>
    <t xml:space="preserve">  только городские поселения</t>
  </si>
  <si>
    <t>5.1.*</t>
  </si>
  <si>
    <t>5.2.*</t>
  </si>
  <si>
    <t>5.4.*</t>
  </si>
  <si>
    <t>5.5.*</t>
  </si>
  <si>
    <t>6.*</t>
  </si>
  <si>
    <t>7.*</t>
  </si>
  <si>
    <t>8.*</t>
  </si>
  <si>
    <t>9.5.*</t>
  </si>
  <si>
    <t>10.5.*</t>
  </si>
  <si>
    <t>Муниципальные образования, в которых полномочия представительного органа осуществляются сходом граждан</t>
  </si>
  <si>
    <t>30.2.*</t>
  </si>
  <si>
    <t>32.5.*</t>
  </si>
  <si>
    <t>34.3.</t>
  </si>
  <si>
    <t>34.3.1.</t>
  </si>
  <si>
    <t>34.3.2.</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</si>
  <si>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</si>
  <si>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</si>
  <si>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 xml:space="preserve">  в т.ч. работающих на постоянной (штатной) основе</t>
  </si>
  <si>
    <t>Информация о развитии системы местного самоуправления по состоянию на 1 марта 2019 г.</t>
  </si>
  <si>
    <t>3.1.1.*</t>
  </si>
  <si>
    <t>3.1.2.*</t>
  </si>
  <si>
    <t>3.1.3.*</t>
  </si>
  <si>
    <t>3.1.5.*</t>
  </si>
  <si>
    <t>3.1.6.*</t>
  </si>
  <si>
    <t>3.1.7.*</t>
  </si>
  <si>
    <t>3.1.8.*</t>
  </si>
  <si>
    <t xml:space="preserve">  от 101 до 1 000 жителей</t>
  </si>
  <si>
    <t xml:space="preserve">  от 1 001 до 10 000 жителей</t>
  </si>
  <si>
    <t>3.2.</t>
  </si>
  <si>
    <t xml:space="preserve">  от 10 001 до 100 000 жителей</t>
  </si>
  <si>
    <t xml:space="preserve">  от 100 001 до 1 млн жителей</t>
  </si>
  <si>
    <t>3.2.1.*</t>
  </si>
  <si>
    <t>3.2.2.*</t>
  </si>
  <si>
    <t>3.2.6.*</t>
  </si>
  <si>
    <t>3.3.1.*</t>
  </si>
  <si>
    <t>3.3.2.*</t>
  </si>
  <si>
    <t xml:space="preserve">  только сельское население</t>
  </si>
  <si>
    <t>3.3.3.*</t>
  </si>
  <si>
    <t xml:space="preserve">  3-10 поселений</t>
  </si>
  <si>
    <t xml:space="preserve">  11-20 поселений</t>
  </si>
  <si>
    <t xml:space="preserve">  21 и более поселений</t>
  </si>
  <si>
    <t>4.1.1.*</t>
  </si>
  <si>
    <t>Муниципальные районы по видам входящих в их состав поселений:</t>
  </si>
  <si>
    <t>Муниципальные районы по количеству входящих в их состав поселений:</t>
  </si>
  <si>
    <t>4.1.4.*</t>
  </si>
  <si>
    <t>4.2.2.</t>
  </si>
  <si>
    <t>4.3.*</t>
  </si>
  <si>
    <t xml:space="preserve">  11-100 населенных пунктов</t>
  </si>
  <si>
    <t xml:space="preserve">4.4. </t>
  </si>
  <si>
    <t>4.4.4.</t>
  </si>
  <si>
    <t>4.4.5.</t>
  </si>
  <si>
    <t>4.4.6.</t>
  </si>
  <si>
    <t>4.5.</t>
  </si>
  <si>
    <t>Количество населенных пунктов:</t>
  </si>
  <si>
    <t>4.5.1.1.</t>
  </si>
  <si>
    <t>4.5.1.2.</t>
  </si>
  <si>
    <t>4.5.1.3.</t>
  </si>
  <si>
    <t xml:space="preserve">  расположенных в границах поселений и городских округов в т.ч.:</t>
  </si>
  <si>
    <t xml:space="preserve">    городов</t>
  </si>
  <si>
    <t xml:space="preserve">    поселков</t>
  </si>
  <si>
    <t xml:space="preserve">    иных (сельских) населенных пунктов</t>
  </si>
  <si>
    <t>Общее число населенных пунктов (автоматический подсчет, не заполняется), в т.ч.</t>
  </si>
  <si>
    <t xml:space="preserve">  расположенных на межселенных территориях (вне поселений), в т.ч.:</t>
  </si>
  <si>
    <t xml:space="preserve">  расположенных в субъектах Российской Федерации - городах федерального значения, в т.ч.:</t>
  </si>
  <si>
    <t>4.5.2.1.</t>
  </si>
  <si>
    <t>4.5.2.2.</t>
  </si>
  <si>
    <t>4.5.3.</t>
  </si>
  <si>
    <t>4.5.3.1.</t>
  </si>
  <si>
    <t>4.5.3.2.</t>
  </si>
  <si>
    <t>4.5.3.3.</t>
  </si>
  <si>
    <t>4.5.4.</t>
  </si>
  <si>
    <t>4.5.4.1.</t>
  </si>
  <si>
    <t>4.5.4.2.</t>
  </si>
  <si>
    <t>4.5.4.3.</t>
  </si>
  <si>
    <t>Изменения территориальной организации местного самоуправления в 2018 году (согласно вступившим в этот период в силу законам субъектов РФ):</t>
  </si>
  <si>
    <t>Изменения территориальной организации местного самоуправления с 1 января по 1 марта 2019 года (согласно вступившим в силу в этот период законам субъектов РФ):</t>
  </si>
  <si>
    <t>Муниципальные образования с доходами за 2018 год, закрепленными в местном бюджете:</t>
  </si>
  <si>
    <t xml:space="preserve">  до 1 млн рублей</t>
  </si>
  <si>
    <t xml:space="preserve">  от 1 млн до 10 млн рублей</t>
  </si>
  <si>
    <t xml:space="preserve">  от 10 млн до 100 млн рублей</t>
  </si>
  <si>
    <t xml:space="preserve">  от 100 млн до 1 млрд рублей</t>
  </si>
  <si>
    <t xml:space="preserve">  более 1 млрд рублей</t>
  </si>
  <si>
    <t xml:space="preserve">  от  100 млн до 1 млрд рублей</t>
  </si>
  <si>
    <t>Муниципальные образования - субъекты бюджетных правоотношений в 2018 году</t>
  </si>
  <si>
    <t>3.2.5.*</t>
  </si>
  <si>
    <t xml:space="preserve">  городского населения менее двух третей от общей численности населения</t>
  </si>
  <si>
    <t xml:space="preserve">  городского населения две трети и более от общей численности населения</t>
  </si>
  <si>
    <t xml:space="preserve">  3-10 населенных пунктов</t>
  </si>
  <si>
    <t>5.3.3.*</t>
  </si>
  <si>
    <t>5.3.4.*</t>
  </si>
  <si>
    <t xml:space="preserve">  полностью или частично расположенные на территориях с особыми правовыми режимами:</t>
  </si>
  <si>
    <t>5.3.1.*</t>
  </si>
  <si>
    <t>5.3.2.*</t>
  </si>
  <si>
    <t>5.3.5.*</t>
  </si>
  <si>
    <t>5.3.6.*</t>
  </si>
  <si>
    <t>5.3.7.*</t>
  </si>
  <si>
    <t xml:space="preserve">  вновь образованные в указанный период (в том числе в связи с преобразованиями)</t>
  </si>
  <si>
    <t>7.6.*</t>
  </si>
  <si>
    <t>7.6.1.*</t>
  </si>
  <si>
    <t>6.6.*</t>
  </si>
  <si>
    <t>6.6.1.*</t>
  </si>
  <si>
    <t>9.</t>
  </si>
  <si>
    <t>9.3.</t>
  </si>
  <si>
    <t>Представительные органы муниципальных районов и городских округов с внутригородским делением, которые должны формироваться:</t>
  </si>
  <si>
    <t xml:space="preserve">  до 10 депутатов</t>
  </si>
  <si>
    <t xml:space="preserve">  11-20 депутатов</t>
  </si>
  <si>
    <t xml:space="preserve">  21-50 депутатов</t>
  </si>
  <si>
    <t xml:space="preserve">  более 50 депутатов</t>
  </si>
  <si>
    <t>Представительные органы, работающие посессионно (в муниципальных правовых актах установлено различие между понятиями "сессия" и "заседание")</t>
  </si>
  <si>
    <t xml:space="preserve">  в 2018 году</t>
  </si>
  <si>
    <t xml:space="preserve">  с 1 января по 1 марта 2019 года</t>
  </si>
  <si>
    <t xml:space="preserve">  полномочия представительных органов осуществляются сходами граждан</t>
  </si>
  <si>
    <t xml:space="preserve">  полномочия ранее действовавших составов прекращены (в том числе в связи с роспуском или самороспуском), новые еще не сформированы</t>
  </si>
  <si>
    <t xml:space="preserve">  во вновь образованных и (или) преобразованных муниципальных образованиях выборы (процедуры формирования) еще не проводились либо не привели к формированию правомочного состава</t>
  </si>
  <si>
    <t>Представительные органы утративших статус и (или) преобразованных) муниципальных образований, продолжающие работу до завершения переходного периода</t>
  </si>
  <si>
    <t>10.</t>
  </si>
  <si>
    <t>10.6.</t>
  </si>
  <si>
    <t>10.3.</t>
  </si>
  <si>
    <t xml:space="preserve">  иное (не указан, обозначен в виде возможных вариантов или поставлен в зависимость от каких-либо условий)</t>
  </si>
  <si>
    <t xml:space="preserve">  иное (не указано, обозначено в виде возможных вариантов или поставлено в зависимость от каких-либо условий)</t>
  </si>
  <si>
    <t xml:space="preserve">11. </t>
  </si>
  <si>
    <t>11.2.*</t>
  </si>
  <si>
    <t>11.3.*</t>
  </si>
  <si>
    <t xml:space="preserve">  во вновь образованных и (или) преобразованных муниципальных образованиях выборы главы еще не проводились либо не состоялись</t>
  </si>
  <si>
    <t>Главы утративших статус и (или) преобразованных) муниципальных образований, продолжающие работу до завершения переходного периода</t>
  </si>
  <si>
    <t>Муниципальные образования, главы которых временно отстранены от должности</t>
  </si>
  <si>
    <t xml:space="preserve">12. </t>
  </si>
  <si>
    <t>Муниципальные образования, в которых местные администрации не формируются:</t>
  </si>
  <si>
    <t xml:space="preserve">  в связи с возложением полномочий администрации поселения - административного центра муниципального района на администрацию муниципального района*</t>
  </si>
  <si>
    <t xml:space="preserve">  в соответствии с законами субъектов Российской Федерации - городов федерального значения*</t>
  </si>
  <si>
    <t xml:space="preserve">  не определено</t>
  </si>
  <si>
    <t xml:space="preserve">    не определено</t>
  </si>
  <si>
    <t>Муниципальные образования, в которых утвержденная структура местной администрации предусматривает создание:</t>
  </si>
  <si>
    <t xml:space="preserve">  отраслевых (функциональных) органов местной администрации</t>
  </si>
  <si>
    <t xml:space="preserve">   территориальных органов местной администрации</t>
  </si>
  <si>
    <t xml:space="preserve">    от 18 до 35 лет</t>
  </si>
  <si>
    <t xml:space="preserve">    от 36 до 65 лет</t>
  </si>
  <si>
    <t xml:space="preserve">   с высшим образованием</t>
  </si>
  <si>
    <t xml:space="preserve">  с высшим образованием</t>
  </si>
  <si>
    <t>Главы муниципальных образований:</t>
  </si>
  <si>
    <t>Досрочное прекращение полномочий представительных органов муниципальных образований в 2018 году:</t>
  </si>
  <si>
    <t>Досрочное прекращение полномочий представительных органов муниципальных образований в начале 2019 года:</t>
  </si>
  <si>
    <t>Муниципальные образования, являющиеся учредителями (соучредителями) муниципальных СМИ, не зарегистрированных в соответствии с законодательством о СМИ:</t>
  </si>
  <si>
    <t>Общественные палаты (советы) муниципальных образований</t>
  </si>
  <si>
    <t>Сведения об осуществлении отдельных полномочий органами местного самоуправления муниципальных образований в 2018 году</t>
  </si>
  <si>
    <t xml:space="preserve">   по составлению списков кандидатов в присяжные заседатели (только для городов федерального значения)</t>
  </si>
  <si>
    <t xml:space="preserve">    по обеспечению жильем, оплате жилищно-коммунальных услуг и компенсационным выплатам для отдельных категорий граждан (ветеранов, инвалидов, бывших военнослужащих) </t>
  </si>
  <si>
    <t>Муниципальные образования, органы местного самоуправления которых не осуществляли в 2018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 в т.ч.:</t>
  </si>
  <si>
    <t>Муниципальные образования, органы местного самоуправления которых не осуществляли в 2018 году никаких делегированных государственных полномочий, обеспеченных субвенциями</t>
  </si>
  <si>
    <t>Муниципальные образования, органы местного самоуправления которых осуществляли в 2018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</si>
  <si>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 xml:space="preserve">  полномочия по 1 - 10 вопросам местного значения</t>
  </si>
  <si>
    <t xml:space="preserve">  полномочия по 11 и более вопросам (но не все полномочия по решению вопросов местного значения поселения)</t>
  </si>
  <si>
    <t xml:space="preserve">  11 и более вопросов местного значения (но не все вопросы местного значения)</t>
  </si>
  <si>
    <t xml:space="preserve">  1-2 поселения (или без поселений)</t>
  </si>
  <si>
    <t>Муниципальные районы и городские округа по соотношению городского и сельского населения:</t>
  </si>
  <si>
    <t xml:space="preserve">4.2. </t>
  </si>
  <si>
    <t>4.2.1.</t>
  </si>
  <si>
    <t>Муниципальные образования и местные бюджеты</t>
  </si>
  <si>
    <t xml:space="preserve">  включенных в государственный реестр муниципальных образований по состоянию на 1 марта 2019 г.</t>
  </si>
  <si>
    <t xml:space="preserve">1.2. </t>
  </si>
  <si>
    <t xml:space="preserve">  до 100 жителей</t>
  </si>
  <si>
    <t>3.2.3.</t>
  </si>
  <si>
    <t>3.2.4.*</t>
  </si>
  <si>
    <t>5.3.*</t>
  </si>
  <si>
    <t>5. *</t>
  </si>
  <si>
    <t>4.1.*</t>
  </si>
  <si>
    <t>3.1.*</t>
  </si>
  <si>
    <t>6.1.*</t>
  </si>
  <si>
    <t>6.1.1.*</t>
  </si>
  <si>
    <t>6.1.2.*</t>
  </si>
  <si>
    <t>6.2.*</t>
  </si>
  <si>
    <t>6.2.1.*</t>
  </si>
  <si>
    <t>6.2.1.1.*</t>
  </si>
  <si>
    <t>6.2.1.2.*</t>
  </si>
  <si>
    <t>6.2.1.3.*</t>
  </si>
  <si>
    <t>6.2.2.*</t>
  </si>
  <si>
    <t>6.2.3.*</t>
  </si>
  <si>
    <t>6.2.3.1.*</t>
  </si>
  <si>
    <t>6.2.3.2.*</t>
  </si>
  <si>
    <t>6.2.3.3.*</t>
  </si>
  <si>
    <t>6.2.3.4.*</t>
  </si>
  <si>
    <t>6.2.3.5.*</t>
  </si>
  <si>
    <t>6.2.3.6.*</t>
  </si>
  <si>
    <t>6.2.3.7.*</t>
  </si>
  <si>
    <t>6.2.3.8.*</t>
  </si>
  <si>
    <t>6.2.4.*</t>
  </si>
  <si>
    <t>6.2.4.1.*</t>
  </si>
  <si>
    <t>6.2.4.2.*</t>
  </si>
  <si>
    <t>6.2.4.3.*</t>
  </si>
  <si>
    <t>6.3.*</t>
  </si>
  <si>
    <t>6.4.*</t>
  </si>
  <si>
    <t>6.5.*</t>
  </si>
  <si>
    <t>3.3.*</t>
  </si>
  <si>
    <t>8.1.*</t>
  </si>
  <si>
    <t>8.2.*</t>
  </si>
  <si>
    <t>8.3.*</t>
  </si>
  <si>
    <t>8.4.*</t>
  </si>
  <si>
    <t>7.1.*</t>
  </si>
  <si>
    <t>7.1.1.*</t>
  </si>
  <si>
    <t>7.1.2.*</t>
  </si>
  <si>
    <t>7.2.*</t>
  </si>
  <si>
    <t>7.2.1.*</t>
  </si>
  <si>
    <t>7.2.1.1.*</t>
  </si>
  <si>
    <t>7.2.1.2.*</t>
  </si>
  <si>
    <t>7.2.1.3.*</t>
  </si>
  <si>
    <t>7.2.2.*</t>
  </si>
  <si>
    <t>7.2.3.*</t>
  </si>
  <si>
    <t>7.2.3.1.*</t>
  </si>
  <si>
    <t>7.2.3.2.*</t>
  </si>
  <si>
    <t>7.2.3.3.*</t>
  </si>
  <si>
    <t>7.2.3.4.*</t>
  </si>
  <si>
    <t>7.2.3.5.*</t>
  </si>
  <si>
    <t>7.2.3.6.*</t>
  </si>
  <si>
    <t>7.2.3.7.*</t>
  </si>
  <si>
    <t>7.2.3.8.*</t>
  </si>
  <si>
    <t>7.2.4.*</t>
  </si>
  <si>
    <t>7.2.4.1.*</t>
  </si>
  <si>
    <t>7.2.4.2.*</t>
  </si>
  <si>
    <t>7.2.4.3.*</t>
  </si>
  <si>
    <t>7.3.*</t>
  </si>
  <si>
    <t>7.4.*</t>
  </si>
  <si>
    <t>7.5.*</t>
  </si>
  <si>
    <t>Муниципальные образования с действующими (принятыми, зарегистрированными и вступившими в силу) уставами</t>
  </si>
  <si>
    <t>Муниципальные образования, не имеющие действующих (принятых, зарегистрированных и вступивших в силу уставов)</t>
  </si>
  <si>
    <t xml:space="preserve">9.2.* </t>
  </si>
  <si>
    <t>10.2.</t>
  </si>
  <si>
    <t xml:space="preserve">10.3.3. </t>
  </si>
  <si>
    <t xml:space="preserve">10.3.4. </t>
  </si>
  <si>
    <t xml:space="preserve">10.4.3. </t>
  </si>
  <si>
    <t xml:space="preserve">10.4.4. </t>
  </si>
  <si>
    <t>10.10.*</t>
  </si>
  <si>
    <t xml:space="preserve">10.3.2. </t>
  </si>
  <si>
    <t xml:space="preserve">10.4.2. </t>
  </si>
  <si>
    <t>10.3.5.*</t>
  </si>
  <si>
    <t>10.3.1.*</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</si>
  <si>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2018 год, закрепленными в местном бюджете:</t>
  </si>
  <si>
    <t>Муниципальные образования, в которых были приняты местные бюджеты на 2018 год</t>
  </si>
  <si>
    <t>Муниципальные образования - субъекты бюджетных правоотношений, не имеющие принятого бюджета на 2018 год</t>
  </si>
  <si>
    <t>Муниципальные образования - субъекты бюджетных правоотношений в 2019 году</t>
  </si>
  <si>
    <t>Муниципальные образования, в которых были приняты местные бюджеты на 2019 год</t>
  </si>
  <si>
    <t>Муниципальные образования с доходами за 2019 год, закрепленными в местном бюджете:</t>
  </si>
  <si>
    <t>10.8.1.*</t>
  </si>
  <si>
    <t xml:space="preserve">10.8.2. </t>
  </si>
  <si>
    <t xml:space="preserve">10.8.3. </t>
  </si>
  <si>
    <t xml:space="preserve">10.8.4. </t>
  </si>
  <si>
    <t>10.8.5.*</t>
  </si>
  <si>
    <t>10.9.1.*</t>
  </si>
  <si>
    <t xml:space="preserve">10.9.2. </t>
  </si>
  <si>
    <t xml:space="preserve">10.9.3. </t>
  </si>
  <si>
    <t xml:space="preserve">10.9.4. </t>
  </si>
  <si>
    <t>10.9.5.*</t>
  </si>
  <si>
    <t>Муниципальные образования - субъекты бюджетных правоотношений, не имеющие принятого бюджета на 2019 год</t>
  </si>
  <si>
    <t>Муниципальные образования, в которых в 2018 - 2019 гг. вводилась временная финансовая администрация</t>
  </si>
  <si>
    <t xml:space="preserve">Муниципальные образования, в которых действует временная финансовая администрация. </t>
  </si>
  <si>
    <t>11.1.</t>
  </si>
  <si>
    <t>11.1.1.</t>
  </si>
  <si>
    <t>11.1.1.1.</t>
  </si>
  <si>
    <t>11.1.2.</t>
  </si>
  <si>
    <t>11.1.2.1.</t>
  </si>
  <si>
    <t>11.1.3.</t>
  </si>
  <si>
    <t>11.1.3.1.</t>
  </si>
  <si>
    <t>11.1.3.2.</t>
  </si>
  <si>
    <t>11.1.3.3.</t>
  </si>
  <si>
    <t>11.3.1.</t>
  </si>
  <si>
    <t>11.3.2.</t>
  </si>
  <si>
    <t>11.3.3.</t>
  </si>
  <si>
    <t>11.6.*</t>
  </si>
  <si>
    <t>3.</t>
  </si>
  <si>
    <t>4.</t>
  </si>
  <si>
    <t>10.9.</t>
  </si>
  <si>
    <t>Сельские поселения, за которыми в течение 2018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</si>
  <si>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12.1.1.</t>
  </si>
  <si>
    <t>12.1.1.1.</t>
  </si>
  <si>
    <t>12.1.2.1.</t>
  </si>
  <si>
    <t>12.1.3.</t>
  </si>
  <si>
    <t>12.1.3.1.</t>
  </si>
  <si>
    <t>12.1.3.2.</t>
  </si>
  <si>
    <t>12.1.3.3.</t>
  </si>
  <si>
    <t>12.2.*</t>
  </si>
  <si>
    <t>12.3.*</t>
  </si>
  <si>
    <t>12.3.3.</t>
  </si>
  <si>
    <t>12.6.*</t>
  </si>
  <si>
    <t>Сведения об осуществлении отдельных полномочий органами местного самоуправления муниципальных образований в 2019 году</t>
  </si>
  <si>
    <t>Муниципальные образования, органы местного самоуправления которых осуществляли в 2019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</si>
  <si>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органы местного самоуправления которых не осуществляли в 2019 году никаких делегированных государственных полномочий, обеспеченных субвенциями</t>
  </si>
  <si>
    <t>Муниципальные образования, органы местного самоуправления которых не осуществляли в 2019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 в т.ч.:</t>
  </si>
  <si>
    <t>Сельские поселения, за которыми в течение 2019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</si>
  <si>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12.2.1.*</t>
  </si>
  <si>
    <t>12.1.4.*</t>
  </si>
  <si>
    <t>11.1.4.*</t>
  </si>
  <si>
    <t>13.</t>
  </si>
  <si>
    <t>13.1.1.*</t>
  </si>
  <si>
    <t>13.1.2.*</t>
  </si>
  <si>
    <t>13.1.2.3.</t>
  </si>
  <si>
    <t>13.2.*</t>
  </si>
  <si>
    <t>13.3.</t>
  </si>
  <si>
    <t>13.4.</t>
  </si>
  <si>
    <t>13.4.1.2.</t>
  </si>
  <si>
    <t xml:space="preserve">13.5. </t>
  </si>
  <si>
    <t>13.5.1.</t>
  </si>
  <si>
    <t>13.5.2.</t>
  </si>
  <si>
    <t>13.5.3.</t>
  </si>
  <si>
    <t>13.5.4.*</t>
  </si>
  <si>
    <t>13.6.</t>
  </si>
  <si>
    <t>13.6.1.</t>
  </si>
  <si>
    <t>13.6.2.</t>
  </si>
  <si>
    <t>13.6.3.*</t>
  </si>
  <si>
    <t>13.7.1.*</t>
  </si>
  <si>
    <t>13.7.2.*</t>
  </si>
  <si>
    <t>13.7.3.*</t>
  </si>
  <si>
    <t>13.8.*</t>
  </si>
  <si>
    <t>13.10.</t>
  </si>
  <si>
    <t>13.10.1.</t>
  </si>
  <si>
    <t>13.10.2.</t>
  </si>
  <si>
    <t>13.1.*</t>
  </si>
  <si>
    <t>13.1.1.1.*</t>
  </si>
  <si>
    <t>13.1.1.2.*</t>
  </si>
  <si>
    <t>13.1.1.3.*</t>
  </si>
  <si>
    <t>13.1.1.4.*</t>
  </si>
  <si>
    <t>13.1.2.1.*</t>
  </si>
  <si>
    <t>13.1.2.2.*</t>
  </si>
  <si>
    <t>13.7.*</t>
  </si>
  <si>
    <t>13.9.</t>
  </si>
  <si>
    <t>14.</t>
  </si>
  <si>
    <t>14.1.</t>
  </si>
  <si>
    <t>14.1.1.</t>
  </si>
  <si>
    <t>14.1.2.</t>
  </si>
  <si>
    <t>14.1.3.</t>
  </si>
  <si>
    <t>14.1.3.1.</t>
  </si>
  <si>
    <t>14.1.3.2.</t>
  </si>
  <si>
    <t xml:space="preserve">14.2. </t>
  </si>
  <si>
    <t>14.2.1.</t>
  </si>
  <si>
    <t>14.2.2.</t>
  </si>
  <si>
    <t>14.2.3.</t>
  </si>
  <si>
    <t>14.2.4.</t>
  </si>
  <si>
    <t>14.2.4.1.</t>
  </si>
  <si>
    <t>14.2.4.2.</t>
  </si>
  <si>
    <t>14.3.</t>
  </si>
  <si>
    <t>14.3.1.</t>
  </si>
  <si>
    <t>14.3.2.</t>
  </si>
  <si>
    <t>14.3.3.</t>
  </si>
  <si>
    <t>14.4.</t>
  </si>
  <si>
    <t>14.5.</t>
  </si>
  <si>
    <t>14.6.</t>
  </si>
  <si>
    <t>14.7.</t>
  </si>
  <si>
    <t>15.1.*</t>
  </si>
  <si>
    <t>15.2.*</t>
  </si>
  <si>
    <t>15.3.*</t>
  </si>
  <si>
    <t>15.4.*</t>
  </si>
  <si>
    <t>15.4.9.*</t>
  </si>
  <si>
    <t>15.6.1.</t>
  </si>
  <si>
    <t>15.7.1.</t>
  </si>
  <si>
    <t>15.7.2.</t>
  </si>
  <si>
    <t>15.7.3.</t>
  </si>
  <si>
    <t>15.12.*</t>
  </si>
  <si>
    <t>15.1.1.*</t>
  </si>
  <si>
    <t>15.1.2.*</t>
  </si>
  <si>
    <t>15.1.3.*</t>
  </si>
  <si>
    <t>15.1.4. *</t>
  </si>
  <si>
    <t>15.2.1.*</t>
  </si>
  <si>
    <t>15.2.2.*</t>
  </si>
  <si>
    <t>15.2.3.*</t>
  </si>
  <si>
    <t>15.2.4.*</t>
  </si>
  <si>
    <t>15.4.10.</t>
  </si>
  <si>
    <t>15.4.8.*</t>
  </si>
  <si>
    <t>15.4.1.*</t>
  </si>
  <si>
    <t>15.4.2.*</t>
  </si>
  <si>
    <t>15.4.3.*</t>
  </si>
  <si>
    <t>15.4.4.*</t>
  </si>
  <si>
    <t>15.4.5.*</t>
  </si>
  <si>
    <t>15.4.6.*</t>
  </si>
  <si>
    <t>15.4.7.*</t>
  </si>
  <si>
    <t>15.5.9.*</t>
  </si>
  <si>
    <t>15.6.</t>
  </si>
  <si>
    <t>15.6.2.*</t>
  </si>
  <si>
    <t>15.7.</t>
  </si>
  <si>
    <t>15.11.*</t>
  </si>
  <si>
    <t xml:space="preserve">16. </t>
  </si>
  <si>
    <t>16.1.1.*</t>
  </si>
  <si>
    <t>16.1.2.*</t>
  </si>
  <si>
    <t>Контрольно-счетные органы муниципальных образований</t>
  </si>
  <si>
    <t>Количество действующих контрольно-счетных органов муниципальных образований</t>
  </si>
  <si>
    <t>17.3.1.</t>
  </si>
  <si>
    <t>17.1.3.*</t>
  </si>
  <si>
    <t>Муниципальные образования, в которых предусмотрены следующие формы осуществления внешнего финансового контроля:</t>
  </si>
  <si>
    <t xml:space="preserve">  создание контрольно-счетных органов</t>
  </si>
  <si>
    <t xml:space="preserve">  передача полномочий по осуществлению внешнего финансового контроля контрольно-счетным органам другого уровня</t>
  </si>
  <si>
    <t>18.7.</t>
  </si>
  <si>
    <t>19.</t>
  </si>
  <si>
    <t>19.1.1.</t>
  </si>
  <si>
    <t>19.1.2.</t>
  </si>
  <si>
    <t>19.1.3.</t>
  </si>
  <si>
    <t>19.3.1.</t>
  </si>
  <si>
    <t>19.3.2.</t>
  </si>
  <si>
    <t>19.3.3.</t>
  </si>
  <si>
    <t>20.*</t>
  </si>
  <si>
    <t>20.1.*</t>
  </si>
  <si>
    <t>20.2.*</t>
  </si>
  <si>
    <t>20.3.*</t>
  </si>
  <si>
    <t xml:space="preserve">21. </t>
  </si>
  <si>
    <t>22.</t>
  </si>
  <si>
    <t>22.1.</t>
  </si>
  <si>
    <t>22.1.1.1.</t>
  </si>
  <si>
    <t>22.1.1.2.</t>
  </si>
  <si>
    <t>22.1.2.</t>
  </si>
  <si>
    <t>22.1.2.1.</t>
  </si>
  <si>
    <t>22.1.2.2.</t>
  </si>
  <si>
    <t>22.1.2.3.</t>
  </si>
  <si>
    <t>22.2.</t>
  </si>
  <si>
    <t>22.2.1.1.</t>
  </si>
  <si>
    <t>22.2.1.2.</t>
  </si>
  <si>
    <t>22.2.2.</t>
  </si>
  <si>
    <t>22.2.2.1.</t>
  </si>
  <si>
    <t>22.2.2.2.</t>
  </si>
  <si>
    <t>22.3.1.1.</t>
  </si>
  <si>
    <t>22.3.1.2.</t>
  </si>
  <si>
    <t>22.3.2.1.</t>
  </si>
  <si>
    <t xml:space="preserve">22.3.4. </t>
  </si>
  <si>
    <t>22.4.1.1.</t>
  </si>
  <si>
    <t>22.4.1.2.</t>
  </si>
  <si>
    <t>22.4.2.1.</t>
  </si>
  <si>
    <t>22.4.3.2.</t>
  </si>
  <si>
    <t xml:space="preserve">22.4.4. </t>
  </si>
  <si>
    <t>22.5.</t>
  </si>
  <si>
    <t>22.5.1.1.</t>
  </si>
  <si>
    <t>22.5.1.2.</t>
  </si>
  <si>
    <t>22.5.2.1.</t>
  </si>
  <si>
    <t xml:space="preserve">22.5.4. </t>
  </si>
  <si>
    <t>22.6.</t>
  </si>
  <si>
    <t>22.6.1.1.</t>
  </si>
  <si>
    <t>22.6.1.2.</t>
  </si>
  <si>
    <t>22.6.2.1.</t>
  </si>
  <si>
    <t>22.6.3.</t>
  </si>
  <si>
    <t xml:space="preserve">22.6.4. </t>
  </si>
  <si>
    <t>23.2.1.</t>
  </si>
  <si>
    <t>23.3.</t>
  </si>
  <si>
    <t>23.3.1.</t>
  </si>
  <si>
    <t>Выборные должностные лица местного самоуправления, достигшие пенсионного возраста</t>
  </si>
  <si>
    <t xml:space="preserve">  в т.ч. достигших пенсионного возраста</t>
  </si>
  <si>
    <t>24.3.</t>
  </si>
  <si>
    <t>24.3.1.</t>
  </si>
  <si>
    <t xml:space="preserve">24. </t>
  </si>
  <si>
    <t>24.1.*</t>
  </si>
  <si>
    <t>24.1.1.*</t>
  </si>
  <si>
    <t>24.1.2.*</t>
  </si>
  <si>
    <t>24.1.3.*</t>
  </si>
  <si>
    <t>24.1.4.*</t>
  </si>
  <si>
    <t>24.1.5.*</t>
  </si>
  <si>
    <t>24.2.*</t>
  </si>
  <si>
    <t>24.2.1.*</t>
  </si>
  <si>
    <t>24.2.2.*</t>
  </si>
  <si>
    <t>24.2.3.*</t>
  </si>
  <si>
    <t>24.2.4.*</t>
  </si>
  <si>
    <t>24.2.5.*</t>
  </si>
  <si>
    <t>24.3.2.</t>
  </si>
  <si>
    <t>24.4.</t>
  </si>
  <si>
    <t>24.4.1.</t>
  </si>
  <si>
    <t>24.4.2.</t>
  </si>
  <si>
    <t>24.5.1.</t>
  </si>
  <si>
    <t>24.5.2.</t>
  </si>
  <si>
    <t>24.5.4.</t>
  </si>
  <si>
    <t>24.5.5.</t>
  </si>
  <si>
    <t>24.5.6.</t>
  </si>
  <si>
    <t>24.6.1.</t>
  </si>
  <si>
    <t>24.6.2.</t>
  </si>
  <si>
    <t>24.6.4.</t>
  </si>
  <si>
    <t>24.6.5.</t>
  </si>
  <si>
    <t>24.6.6.</t>
  </si>
  <si>
    <t>24.7.*</t>
  </si>
  <si>
    <t>24.8.*</t>
  </si>
  <si>
    <t>24.8.1.</t>
  </si>
  <si>
    <t>24.8.2.</t>
  </si>
  <si>
    <t>24.9.*</t>
  </si>
  <si>
    <t>24.9.1.</t>
  </si>
  <si>
    <t>24.9.2.</t>
  </si>
  <si>
    <t>Досрочное прекращение полномочий глав муниципальных образований в 2018 году</t>
  </si>
  <si>
    <t>Досрочное прекращение полномочий глав муниципальных образований в начале 2019 года</t>
  </si>
  <si>
    <t>24.6.</t>
  </si>
  <si>
    <t>24.3.3.*</t>
  </si>
  <si>
    <t>24.3.4.*</t>
  </si>
  <si>
    <t>24.3.5.*</t>
  </si>
  <si>
    <t>24.3.6.*</t>
  </si>
  <si>
    <t>24.3.7.*</t>
  </si>
  <si>
    <t>24.3.8.*</t>
  </si>
  <si>
    <t xml:space="preserve">24.3.9.* </t>
  </si>
  <si>
    <t>Досрочное прекращение полномочий глав местных администраций, назначенных по контракту, в 2018 году:</t>
  </si>
  <si>
    <t>Досрочное прекращение полномочий глав местных администраций, назначенных по контракту, в начале 2019 года:</t>
  </si>
  <si>
    <t xml:space="preserve">24.4.3. </t>
  </si>
  <si>
    <t>24.4.4.</t>
  </si>
  <si>
    <t>24.4.5.</t>
  </si>
  <si>
    <t>24.4.6.</t>
  </si>
  <si>
    <t xml:space="preserve">24.4.7. </t>
  </si>
  <si>
    <t xml:space="preserve">24.4.8. </t>
  </si>
  <si>
    <t xml:space="preserve">24.4.9. </t>
  </si>
  <si>
    <t>24.5.</t>
  </si>
  <si>
    <t>24.5.3.</t>
  </si>
  <si>
    <t>24.6.3.</t>
  </si>
  <si>
    <t>Случаи отмены (пересмотра) в судебном порядке решений о досрочном прекращении полномочий органов и должностных лиц местного самоуправления с 1 января 2018 г. по 1 марта 2019 г.:</t>
  </si>
  <si>
    <t>24.7.1.*</t>
  </si>
  <si>
    <t>24.7.2.*</t>
  </si>
  <si>
    <t>24.7.3.*</t>
  </si>
  <si>
    <t>Случаи отстранения от исполнения должностных обязанностей в соответствии с уголовно-процессуальным законодательством в 2018 году:</t>
  </si>
  <si>
    <t>Случаи отстранения от исполнения должностных обязанностей в соответствии с уголовно-процессуальным законодательством в начале 2019 года:</t>
  </si>
  <si>
    <t>25.1.4.</t>
  </si>
  <si>
    <t>25.2.4.</t>
  </si>
  <si>
    <t>27.</t>
  </si>
  <si>
    <t>27.1.</t>
  </si>
  <si>
    <t>27.1.1.</t>
  </si>
  <si>
    <t>27.1.2.</t>
  </si>
  <si>
    <t>27.1.3.</t>
  </si>
  <si>
    <t>27.2.</t>
  </si>
  <si>
    <t>27.2.1.</t>
  </si>
  <si>
    <t>27.2.2.</t>
  </si>
  <si>
    <t>27.2.3.</t>
  </si>
  <si>
    <t>27.3.</t>
  </si>
  <si>
    <t>27.4.</t>
  </si>
  <si>
    <t>27.5.</t>
  </si>
  <si>
    <t>27.6.</t>
  </si>
  <si>
    <t>28.</t>
  </si>
  <si>
    <t>28.1.1.</t>
  </si>
  <si>
    <t>28.1.2.*</t>
  </si>
  <si>
    <t>28.1.3.*</t>
  </si>
  <si>
    <t xml:space="preserve">28.2. </t>
  </si>
  <si>
    <t>Число муниципальных образований, где собирались взносы в 2018 году</t>
  </si>
  <si>
    <t>Объем средств, собранных в 2018 году (рублей)</t>
  </si>
  <si>
    <t>Число муниципальных образований, где собираются или планируется собирать взносы в 2019 году</t>
  </si>
  <si>
    <t>Прогнозируемый объем средств, которые предполагается собрать в 2019 году                    (рублей)</t>
  </si>
  <si>
    <t>29.2.</t>
  </si>
  <si>
    <t>Сходы граждан, проведенные в 2018 году:</t>
  </si>
  <si>
    <t>Сходы граждан, проведенные в начале 2019 года:</t>
  </si>
  <si>
    <t xml:space="preserve">  по вопросам избрания старост</t>
  </si>
  <si>
    <t xml:space="preserve">  по вопросам самообложения</t>
  </si>
  <si>
    <t>Сходы граждан</t>
  </si>
  <si>
    <t>30.1.*</t>
  </si>
  <si>
    <t xml:space="preserve">30.3. </t>
  </si>
  <si>
    <t>30.3.1.</t>
  </si>
  <si>
    <t>30.3.2.</t>
  </si>
  <si>
    <t>30.4.1.</t>
  </si>
  <si>
    <t>30.4.2.</t>
  </si>
  <si>
    <t>30.4.3.</t>
  </si>
  <si>
    <t>30.4.4.</t>
  </si>
  <si>
    <t>30.3.3.</t>
  </si>
  <si>
    <t xml:space="preserve">30.3.4. </t>
  </si>
  <si>
    <t>30.3.5.</t>
  </si>
  <si>
    <t>30.4.5.</t>
  </si>
  <si>
    <t>Собрания, конференции, публичные слушания, опросы</t>
  </si>
  <si>
    <t>Количество собраний граждан, проведенных в соответствии с законодательством о местном самоуправлении в 2018 году</t>
  </si>
  <si>
    <t>Количество собраний граждан, проведенных в соответствии с законодательством о местном самоуправлении в начале 2019 года</t>
  </si>
  <si>
    <t>Количество конференций граждан (делегатов) в 2018 году</t>
  </si>
  <si>
    <t>31.4.</t>
  </si>
  <si>
    <t>Количество конференций граждан (делегатов) в начале 2019 года</t>
  </si>
  <si>
    <t>31.5.</t>
  </si>
  <si>
    <t>31.6.</t>
  </si>
  <si>
    <t>31.7.</t>
  </si>
  <si>
    <t>Количество публичных слушаний в 2018 году</t>
  </si>
  <si>
    <t>Количество публичных слушаний в начале 2019 года</t>
  </si>
  <si>
    <t>31.8.</t>
  </si>
  <si>
    <t>31.9.</t>
  </si>
  <si>
    <t xml:space="preserve">31.10. </t>
  </si>
  <si>
    <t>Количество общественных обсуждений в 2018 году</t>
  </si>
  <si>
    <t>Количество общественных обсуждений в начале 2019 года</t>
  </si>
  <si>
    <t>Количество опросов граждан в 2018 году</t>
  </si>
  <si>
    <t>Количество опросов граждан в начале 2019 года</t>
  </si>
  <si>
    <t>Уставы муниципальных образований и нормативно-правовое обеспечение</t>
  </si>
  <si>
    <t>9.3.4.</t>
  </si>
  <si>
    <t xml:space="preserve">9.4. </t>
  </si>
  <si>
    <t>Поселения, в которых приняты решения об отсутствии необходимости разработки генеральных планов</t>
  </si>
  <si>
    <t>Инициативы, внесенные в 2018 году</t>
  </si>
  <si>
    <t>Инициативы, рассмотренные в 2018 году</t>
  </si>
  <si>
    <t>Инициативы, реализованные в виде принятых правовых актов или поправок к ним в 2018 году</t>
  </si>
  <si>
    <t>Инициативы, внесенные в начале 2019 года</t>
  </si>
  <si>
    <t>Инициативы, рассмотренные в начале 2019 года</t>
  </si>
  <si>
    <t>Инициативы, реализованные в виде принятых правовых актов или поправок к ним в начале 2019 года</t>
  </si>
  <si>
    <t xml:space="preserve">32.1. </t>
  </si>
  <si>
    <t>32.2.*</t>
  </si>
  <si>
    <t>32.3.*</t>
  </si>
  <si>
    <t>32.4.</t>
  </si>
  <si>
    <t>Количество муниципальных образований, уставами или иными актами которых предусмотрено создание общественных палат (советов) муниципальных образований и (или) общественных советов при органах местного самоуправления</t>
  </si>
  <si>
    <t>Сформированные и действующие общественные палаты (советы) муниципальных образований и общественные советы при органах местного самоуправления</t>
  </si>
  <si>
    <t>Общая численность членов общественных палат (советов) муниципальных образований, общественных советов при органах местного самоуправления</t>
  </si>
  <si>
    <t>33.</t>
  </si>
  <si>
    <t>33.3.</t>
  </si>
  <si>
    <t xml:space="preserve">  на межселенных территориях</t>
  </si>
  <si>
    <t>Количество муниципальных образований, на территории которых действует не менее одного ТОС с уставом, зарегистрированным в органах местного самоуправления</t>
  </si>
  <si>
    <t>Количество муниципальных образований, на территории которых действует не менее одного ТОС со статусом юридических лиц (некоммерческих организаций)</t>
  </si>
  <si>
    <t>Количество ТОС со статусом юридических лиц, действующих на территории:</t>
  </si>
  <si>
    <t xml:space="preserve">34. </t>
  </si>
  <si>
    <t xml:space="preserve">34.2. </t>
  </si>
  <si>
    <t>34.5.*</t>
  </si>
  <si>
    <t>34.4.</t>
  </si>
  <si>
    <t>34.4.1.</t>
  </si>
  <si>
    <t>34.4.2.</t>
  </si>
  <si>
    <t>Количество ТОС с уставами, зарегистрированными в органах местного самоуправления, действующих на территории:</t>
  </si>
  <si>
    <t>Количество муниципальных образований, в которых предусмотрено назначение сельских старост</t>
  </si>
  <si>
    <t xml:space="preserve">35. </t>
  </si>
  <si>
    <t>35.2.</t>
  </si>
  <si>
    <t>35.1.</t>
  </si>
  <si>
    <t>35.3.</t>
  </si>
  <si>
    <t>35.3.1.</t>
  </si>
  <si>
    <t>35.3.2.</t>
  </si>
  <si>
    <t>Наименование органа власти (структурного подразделения)</t>
  </si>
  <si>
    <t>Сведения об участниках процесса сбора, обобщения и уточнения информации в рамках мониторинга развития местного самоуправления</t>
  </si>
  <si>
    <t>Ф.И.О. ответственного исполнителя</t>
  </si>
  <si>
    <t>32.6.*</t>
  </si>
  <si>
    <t>11.1.1.2.*</t>
  </si>
  <si>
    <t>12.1.1.2.*</t>
  </si>
  <si>
    <t>10.9.6.</t>
  </si>
  <si>
    <t>10.4.6.</t>
  </si>
  <si>
    <t>10.4.1.</t>
  </si>
  <si>
    <t>10.4.5.</t>
  </si>
  <si>
    <t>Внутригородские районы, за которыми закреплены дополнительные вопросы местного значения и (или) дополнительные полномочия на условиях разграничения полномочий с городским округом с внутригородским делением</t>
  </si>
  <si>
    <t>11.4.*</t>
  </si>
  <si>
    <t>12.4.*</t>
  </si>
  <si>
    <t>11.5.</t>
  </si>
  <si>
    <t>11.5.1.</t>
  </si>
  <si>
    <t>11.5.2.</t>
  </si>
  <si>
    <t>11.5.3.*</t>
  </si>
  <si>
    <t>11.5.4.*</t>
  </si>
  <si>
    <t>11.9.*</t>
  </si>
  <si>
    <t>12.5.</t>
  </si>
  <si>
    <t>12.5.1.</t>
  </si>
  <si>
    <t>12.5.2.</t>
  </si>
  <si>
    <t>12.5.3.*</t>
  </si>
  <si>
    <t>12.5.4.*</t>
  </si>
  <si>
    <t>12.9.*</t>
  </si>
  <si>
    <t>11.2.1.*</t>
  </si>
  <si>
    <t>28.3.*</t>
  </si>
  <si>
    <t>28.4.*</t>
  </si>
  <si>
    <t>Муниципальные образования, затронутые изменениями территориальной организации местного самоуправления в период с 1 января 2018г. по 1 марта 2019г.:</t>
  </si>
  <si>
    <t>13.4.1.*</t>
  </si>
  <si>
    <t>13.4.1.3.*</t>
  </si>
  <si>
    <t>13.4.1.1.*</t>
  </si>
  <si>
    <t xml:space="preserve">  методом делегирования</t>
  </si>
  <si>
    <t>13.4.2.*</t>
  </si>
  <si>
    <t xml:space="preserve">  в аппаратах представительных органов муниципальных образований</t>
  </si>
  <si>
    <t xml:space="preserve">10.11.* </t>
  </si>
  <si>
    <t>10.12.*</t>
  </si>
  <si>
    <t>2.*</t>
  </si>
  <si>
    <t>Фактически работающие муниципальные служащие (без учета п. 19.4), в т.ч.</t>
  </si>
  <si>
    <t>Фактически работающие (без учета п. 20.4) должностные лица</t>
  </si>
  <si>
    <t>11.1.2.2.*</t>
  </si>
  <si>
    <t>11.1.2.3.</t>
  </si>
  <si>
    <t>12.1.2.2.*</t>
  </si>
  <si>
    <t>12.1.2.3.</t>
  </si>
  <si>
    <t>Общее число ставок муниципальных служащих  согласно штатному расписанию</t>
  </si>
  <si>
    <t xml:space="preserve">    по состоянию на день представления информации                (1 марта 2019 г.)</t>
  </si>
  <si>
    <t>Главы местных администраций (не главы муниципальных образований), назначенные по конкурсу</t>
  </si>
  <si>
    <t>16.5.*</t>
  </si>
  <si>
    <t>16.6.*</t>
  </si>
  <si>
    <t xml:space="preserve">16.2. </t>
  </si>
  <si>
    <t>16.3.</t>
  </si>
  <si>
    <t xml:space="preserve">16.4. </t>
  </si>
  <si>
    <t>16.4.1.</t>
  </si>
  <si>
    <t>16.7.*</t>
  </si>
  <si>
    <t>16.8.</t>
  </si>
  <si>
    <t>16.8.1.</t>
  </si>
  <si>
    <t>16.8.2.</t>
  </si>
  <si>
    <t>16.9.</t>
  </si>
  <si>
    <t>16.10.</t>
  </si>
  <si>
    <t>15.5.8.*</t>
  </si>
  <si>
    <t>15.5.7.*</t>
  </si>
  <si>
    <t>15.5.6.*</t>
  </si>
  <si>
    <t>15.5.5.*</t>
  </si>
  <si>
    <t>15.5.4.*</t>
  </si>
  <si>
    <t>15.5.3.*</t>
  </si>
  <si>
    <t>15.5.2.*</t>
  </si>
  <si>
    <t>15.5.1.*</t>
  </si>
  <si>
    <t>15.5.*</t>
  </si>
  <si>
    <t xml:space="preserve">    по состоянию на начало текущего года (1 января 2019 г.)</t>
  </si>
  <si>
    <t xml:space="preserve">    по состоянию на начало предыдущего года (1 января 2018 г.)</t>
  </si>
  <si>
    <t>Муниципальные образования, в соответствии с уставами которых:</t>
  </si>
  <si>
    <t>16.2.1.</t>
  </si>
  <si>
    <t xml:space="preserve">  местные администрации возглавляются главами муниципальных образований</t>
  </si>
  <si>
    <t>16.2.2.</t>
  </si>
  <si>
    <t xml:space="preserve">  предусматривается назначение глав местных администраций (не глав муниципальных образований) по конкурсу</t>
  </si>
  <si>
    <t>Главы муниципальных образований, возглавляющие местные администрации</t>
  </si>
  <si>
    <t xml:space="preserve"> Главы местных администраций, назначенные по конкурсу и временно отстраненные от должности</t>
  </si>
  <si>
    <t xml:space="preserve"> Главы местных администраций, возглавляющие администрации утративших статус и (или) преобразованных муниципальных образований, назначенные по конкурсу и продолжающие работу до завершения переходного периода</t>
  </si>
  <si>
    <t>15.9.*</t>
  </si>
  <si>
    <t>15.9.1.*</t>
  </si>
  <si>
    <t>15.9.2.*</t>
  </si>
  <si>
    <t>15.9.3.*</t>
  </si>
  <si>
    <t>15.10.</t>
  </si>
  <si>
    <t>15.12.1.*</t>
  </si>
  <si>
    <t>15.12.2.*</t>
  </si>
  <si>
    <t>15.13.*</t>
  </si>
  <si>
    <t>Главы муниципальных образований, одновременно имеющие статус руководителей финансовых органов в своих муниципальных образованиях</t>
  </si>
  <si>
    <t xml:space="preserve">  в т.ч. имеющие статус руководителей финансовых органов в соответствии с бюджетным законодательством</t>
  </si>
  <si>
    <t>15.8. *</t>
  </si>
  <si>
    <t>17.*</t>
  </si>
  <si>
    <t>17.1.*</t>
  </si>
  <si>
    <t>17.1.1.*</t>
  </si>
  <si>
    <t>17.1.2.*</t>
  </si>
  <si>
    <t xml:space="preserve">  иное (либо вопрос осуществления внешнего финансового контроля не урегулирован)</t>
  </si>
  <si>
    <t>22.7.1.</t>
  </si>
  <si>
    <t>22.7.1.1.</t>
  </si>
  <si>
    <t>22.7.2.1.</t>
  </si>
  <si>
    <t xml:space="preserve">    с высшим образованием, в т.ч.:</t>
  </si>
  <si>
    <t xml:space="preserve">      экономическим</t>
  </si>
  <si>
    <t xml:space="preserve">      юридическим</t>
  </si>
  <si>
    <t xml:space="preserve">      по специальности "государственное и муниципальное управление"</t>
  </si>
  <si>
    <t>22.4.3.</t>
  </si>
  <si>
    <t>22.4.3.1.</t>
  </si>
  <si>
    <t>22.4.3.3.</t>
  </si>
  <si>
    <t>22.6.3.1.</t>
  </si>
  <si>
    <t>22.6.3.2.</t>
  </si>
  <si>
    <t>22.6.3.3.</t>
  </si>
  <si>
    <t>22.7.</t>
  </si>
  <si>
    <t>22.7.1.2.</t>
  </si>
  <si>
    <t>22.7.2.</t>
  </si>
  <si>
    <t>22.7.3.</t>
  </si>
  <si>
    <t xml:space="preserve">22.7.4. </t>
  </si>
  <si>
    <t xml:space="preserve">  с высшим образованием, в т.ч.:</t>
  </si>
  <si>
    <t>22.3.3.1.</t>
  </si>
  <si>
    <t>22.3.2.2.</t>
  </si>
  <si>
    <t>22.3.2.3.</t>
  </si>
  <si>
    <t>22.3.3.2.</t>
  </si>
  <si>
    <t>22.3.3.3.</t>
  </si>
  <si>
    <t>22.4.2.2.</t>
  </si>
  <si>
    <t>22.4.2.3.</t>
  </si>
  <si>
    <t>22.5.2.2.</t>
  </si>
  <si>
    <t>22.5.2.3.</t>
  </si>
  <si>
    <t>22.5.3.</t>
  </si>
  <si>
    <t>22.6.2.2.</t>
  </si>
  <si>
    <t>22.6.2.3.</t>
  </si>
  <si>
    <t>22.7.2.2.</t>
  </si>
  <si>
    <t>22.7.2.3.</t>
  </si>
  <si>
    <t>22.2.2.3.</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</si>
  <si>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</si>
  <si>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Главы муниципальных образований, возглавляющие местную администрацию:</t>
  </si>
  <si>
    <t>22.5.3.1.</t>
  </si>
  <si>
    <t>22.5.3.2.</t>
  </si>
  <si>
    <t>22.5.3.3.</t>
  </si>
  <si>
    <t>4.2.3.</t>
  </si>
  <si>
    <t xml:space="preserve">  городские и сельские поселения</t>
  </si>
  <si>
    <t xml:space="preserve">  только сельские поселения (или без поселений)</t>
  </si>
  <si>
    <t xml:space="preserve">  1-2 населенный пункта (или ни одного населенного пункта)</t>
  </si>
  <si>
    <t>Муниципальные образования, в которых осуществляется оценка регулирующего воздействия проектов муниципальных правовых актов</t>
  </si>
  <si>
    <t>11.7.</t>
  </si>
  <si>
    <t>11.8.*</t>
  </si>
  <si>
    <t>Муниципальные образования, в которых органы местного самоуправления совершали нотариальные действия в 2018 году</t>
  </si>
  <si>
    <t>12.7.</t>
  </si>
  <si>
    <t>12.8.*</t>
  </si>
  <si>
    <t>Внутригородские муниципальные образования городов Москвы, Санкт-Петербурга, Севастополя</t>
  </si>
  <si>
    <t>Столицы и административные центры субъектов Российской Федерации (не учитываются при суммировании по видам)</t>
  </si>
  <si>
    <t>Всего (по всем муници-пальным образо-ваниям)</t>
  </si>
  <si>
    <t>Общее число членов контрольно-счетных органов муниципальных образований (включая их председателей, заместителей председателей и аудиторов)</t>
  </si>
  <si>
    <t>Иные должностные лица местного самоуправления, работающие на постоянной основе и не являющиеся депутатами, главами муниципальных образований, аудиторами контрольно-счетных органов либо муниципальными служащими (не учтенные в других разделах)</t>
  </si>
  <si>
    <t>25.3.</t>
  </si>
  <si>
    <t>Муниципальные образования, не являющиеся учредителями (соучредителями) каких-либо муниципальных СМИ</t>
  </si>
  <si>
    <t>Количество муниципальных образований, являющихся участниками (в т.ч. опосредованно - через органы местного самоуправления):</t>
  </si>
  <si>
    <t>Количество муниципальных учреждений (с учетом органов местного самоуправления)</t>
  </si>
  <si>
    <t>Муниципальные образования, имеющие договоры о внешнеэкономическом и приграничном сотрудничестве с зарубежными муниципалитетами и территориями (включая "города-побратимы")</t>
  </si>
  <si>
    <t>в территориальном органе Минюста России</t>
  </si>
  <si>
    <t>в органе исполнительной власти субъекта Российской Федерации</t>
  </si>
  <si>
    <t>29.3.*</t>
  </si>
  <si>
    <t>29.1.*</t>
  </si>
  <si>
    <t xml:space="preserve">  поселений, городских округов, муниципалитетах в городах федерального значения</t>
  </si>
  <si>
    <t xml:space="preserve">  городских округов с делением</t>
  </si>
  <si>
    <t>34.4.3.</t>
  </si>
  <si>
    <t>34.3.3.</t>
  </si>
  <si>
    <t>35.3.3.</t>
  </si>
  <si>
    <t>34.6.</t>
  </si>
  <si>
    <t>Муниципальные образования, в которых органы местного самоуправления совершали нотариальные действия в 2019 году</t>
  </si>
  <si>
    <t>Действующие представительных органов с фактической численностью депутатов:</t>
  </si>
  <si>
    <t>Действующие депутаты муниципальных районов и городских округов с внутригородским делением, избранные методом делегирования, в т.ч.:</t>
  </si>
  <si>
    <t xml:space="preserve">Примечание. Сведения о состояниях (например, о количестве муниципальных образований) указываются по состоянию на 1 марта 2019 года, если в самих строках не указано иное. Сведения о процессах (например, о преобразованиях муниципальных образований) приводятся за предыдущий год (2018 год), либо за начало текущего года (с 1 января по 1 марта 2019 года), либо за оба периода сразу (с 1 января 2018 года по 1 марта 2019 года). Сведения, как правило, остающиеся неизменными в течение бюджетного года, приводятся раздельно за предыдущий (2018) и текущий (2019) год. Заполнению подлежат белые клетки (допустимо не проставлять "нулевые" значения и отсутствующие на данной территории показатели). Серые клетки заполняются автоматически по формуле (при наличии); пустые серые клетки (как правило, соответствующие недопустимым значениям) не заполняются вообще. Столбец K заполняется городами федерального значения, столбцы E-Н - всеми остальными субъектами РФ, столбцы I и J - субъектами РФ, имеющими городские округа с внутригородским делением, столбец L - всеми субъектами РФ, имеющим административные центры; столбец D (подстроки, требующие ручного заполнения) всеми субъектами РФ, в которых имеют место соответствующие явления и аспекты. Столбец M "Контрольные соотношения" заполняется автоматически; невыполнение контрольных соотношений указывает на вероятные ошибки и нуждается в дополнительных пояснениях в текстовой части отчета либо корректировке. Звездочкой (а также оранжевым оттенком) отмечены строки и клетки со значениями, которые могут в определенных случаях (как правило, при "ненулевых" значений соответствующих показателей) нуждаться в дополнительных текстовых пояснениях согласно приложению к настоящей таблице. </t>
  </si>
  <si>
    <t>Число бывших и действующих выборных должностных лиц и депутатов представительных органов муниципальных образований, работавших на постоянной основе и достигших пенсионного возраста в 2016 - 2018 гг. в период осуществления ими своих полномочий</t>
  </si>
  <si>
    <t>Число бывших и действующих выборных должностных лиц и депутатов представительных органов муниципальных образований, отработавших на постоянной основе не менее двух полных сроков в период с 1995 г. по 2018 г.</t>
  </si>
  <si>
    <t>Число бывших и действующих выборных должностных лиц и депутатов представительных органов муниципальных образований, отработавших на постоянной основе не менее трех полных сроков в период с 1995 г. по 2018 г.</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</si>
  <si>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2019 год, закрепленными в местном бюджете:</t>
  </si>
  <si>
    <t>МО "Мирненское сельское поселение"</t>
  </si>
  <si>
    <t>Юрков Алексей Савельевич</t>
  </si>
  <si>
    <t>(3822) 955-198</t>
  </si>
  <si>
    <t>Вылегжанина Екатерина Викторовна</t>
  </si>
  <si>
    <t>mirnysp@gmail.com</t>
  </si>
</sst>
</file>

<file path=xl/styles.xml><?xml version="1.0" encoding="utf-8"?>
<styleSheet xmlns="http://schemas.openxmlformats.org/spreadsheetml/2006/main">
  <fonts count="5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1"/>
      <color theme="0" tint="-0.14999847407452621"/>
      <name val="Calibri"/>
      <family val="2"/>
      <charset val="204"/>
      <scheme val="minor"/>
    </font>
    <font>
      <sz val="11"/>
      <name val="Calibri"/>
      <family val="2"/>
      <scheme val="minor"/>
    </font>
    <font>
      <sz val="11"/>
      <name val="Calibri"/>
      <family val="2"/>
      <charset val="204"/>
      <scheme val="minor"/>
    </font>
    <font>
      <b/>
      <sz val="11"/>
      <name val="Calibri"/>
      <family val="2"/>
      <scheme val="minor"/>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1"/>
      <color theme="0" tint="-0.34998626667073579"/>
      <name val="Calibri"/>
      <family val="2"/>
      <scheme val="minor"/>
    </font>
    <font>
      <u/>
      <sz val="8.8000000000000007"/>
      <color theme="10"/>
      <name val="Calibri"/>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52" fillId="0" borderId="0" applyNumberFormat="0" applyFill="0" applyBorder="0" applyAlignment="0" applyProtection="0">
      <alignment vertical="top"/>
      <protection locked="0"/>
    </xf>
  </cellStyleXfs>
  <cellXfs count="207">
    <xf numFmtId="0" fontId="0" fillId="0" borderId="0" xfId="0"/>
    <xf numFmtId="0" fontId="36" fillId="0" borderId="1" xfId="0" applyFont="1" applyBorder="1" applyAlignment="1">
      <alignment horizontal="center" vertical="center" wrapText="1"/>
    </xf>
    <xf numFmtId="0" fontId="0" fillId="3" borderId="1" xfId="0" applyFill="1" applyBorder="1" applyAlignment="1">
      <alignment wrapText="1"/>
    </xf>
    <xf numFmtId="0" fontId="36"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36" fillId="2" borderId="1" xfId="0" applyFont="1" applyFill="1" applyBorder="1" applyAlignment="1">
      <alignment vertical="center" wrapText="1"/>
    </xf>
    <xf numFmtId="0" fontId="34" fillId="3" borderId="1" xfId="0" applyFont="1" applyFill="1" applyBorder="1" applyAlignment="1">
      <alignment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29" fillId="2" borderId="1" xfId="0" applyFont="1" applyFill="1" applyBorder="1" applyAlignment="1">
      <alignment vertical="center" wrapText="1"/>
    </xf>
    <xf numFmtId="0" fontId="28" fillId="2" borderId="1" xfId="0" applyFont="1" applyFill="1" applyBorder="1" applyAlignment="1">
      <alignment vertical="center" wrapText="1"/>
    </xf>
    <xf numFmtId="0" fontId="27" fillId="2" borderId="1" xfId="0" applyFont="1" applyFill="1" applyBorder="1" applyAlignment="1">
      <alignment vertical="center" wrapText="1"/>
    </xf>
    <xf numFmtId="0" fontId="26" fillId="2" borderId="1" xfId="0" applyFont="1" applyFill="1" applyBorder="1" applyAlignment="1">
      <alignment vertical="center" wrapText="1"/>
    </xf>
    <xf numFmtId="0" fontId="26" fillId="2" borderId="4" xfId="0" applyFont="1" applyFill="1" applyBorder="1" applyAlignment="1">
      <alignment vertical="center" wrapText="1"/>
    </xf>
    <xf numFmtId="0" fontId="25" fillId="2" borderId="1" xfId="0" applyFont="1"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3" borderId="4" xfId="0" applyFill="1" applyBorder="1" applyAlignment="1">
      <alignment wrapText="1"/>
    </xf>
    <xf numFmtId="0" fontId="0" fillId="0" borderId="0" xfId="0" applyAlignment="1">
      <alignment horizontal="center" vertical="center" wrapText="1"/>
    </xf>
    <xf numFmtId="0" fontId="37" fillId="0" borderId="0" xfId="0" applyFont="1" applyAlignment="1">
      <alignment horizontal="right" vertical="center" wrapText="1"/>
    </xf>
    <xf numFmtId="0" fontId="36" fillId="0" borderId="0" xfId="0" applyFont="1" applyAlignment="1">
      <alignment wrapText="1"/>
    </xf>
    <xf numFmtId="0" fontId="29" fillId="0" borderId="0" xfId="0" applyFont="1" applyAlignment="1">
      <alignment wrapText="1"/>
    </xf>
    <xf numFmtId="0" fontId="35"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3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36" fillId="0"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33" fillId="0" borderId="1" xfId="0" applyFont="1" applyBorder="1" applyAlignment="1">
      <alignment horizontal="left" vertical="center" wrapText="1"/>
    </xf>
    <xf numFmtId="0" fontId="34" fillId="0" borderId="1" xfId="0" applyFont="1" applyBorder="1" applyAlignment="1">
      <alignment horizontal="left" vertical="center" wrapText="1"/>
    </xf>
    <xf numFmtId="0" fontId="30" fillId="0" borderId="1" xfId="0" applyFont="1" applyBorder="1" applyAlignment="1">
      <alignment horizontal="left" vertical="center" wrapText="1"/>
    </xf>
    <xf numFmtId="14" fontId="0" fillId="0" borderId="4" xfId="0" applyNumberFormat="1" applyBorder="1" applyAlignment="1">
      <alignment horizontal="left" vertical="center" wrapText="1"/>
    </xf>
    <xf numFmtId="0" fontId="0" fillId="0" borderId="0" xfId="0" applyAlignment="1">
      <alignment wrapText="1"/>
    </xf>
    <xf numFmtId="0" fontId="23" fillId="0" borderId="1" xfId="0" applyFont="1" applyBorder="1" applyAlignment="1">
      <alignment horizontal="left" vertical="center" wrapText="1"/>
    </xf>
    <xf numFmtId="0" fontId="0" fillId="2" borderId="1" xfId="0" applyFill="1" applyBorder="1" applyAlignment="1" applyProtection="1">
      <alignment wrapText="1"/>
      <protection locked="0"/>
    </xf>
    <xf numFmtId="0" fontId="0" fillId="0" borderId="0" xfId="0" applyAlignment="1"/>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21" fillId="2" borderId="1"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20" fillId="2" borderId="1" xfId="0" applyFont="1" applyFill="1" applyBorder="1" applyAlignment="1">
      <alignment vertical="center" wrapText="1"/>
    </xf>
    <xf numFmtId="0" fontId="20" fillId="0" borderId="1" xfId="0" applyFont="1" applyFill="1" applyBorder="1" applyAlignment="1">
      <alignment horizontal="left" vertical="center" wrapText="1"/>
    </xf>
    <xf numFmtId="0" fontId="19" fillId="2" borderId="1" xfId="0" applyFont="1" applyFill="1" applyBorder="1" applyAlignment="1">
      <alignment vertical="center" wrapText="1"/>
    </xf>
    <xf numFmtId="0" fontId="0" fillId="3" borderId="1" xfId="0" applyFill="1" applyBorder="1" applyAlignment="1" applyProtection="1">
      <alignment wrapText="1"/>
      <protection locked="0"/>
    </xf>
    <xf numFmtId="0" fontId="0" fillId="2" borderId="1" xfId="0" applyFill="1" applyBorder="1" applyAlignment="1">
      <alignment horizontal="left" vertical="center" wrapText="1"/>
    </xf>
    <xf numFmtId="0" fontId="0" fillId="0" borderId="0" xfId="0" applyAlignment="1">
      <alignment wrapText="1"/>
    </xf>
    <xf numFmtId="0" fontId="29" fillId="3" borderId="6" xfId="0" applyFont="1" applyFill="1" applyBorder="1" applyAlignment="1">
      <alignment wrapText="1"/>
    </xf>
    <xf numFmtId="0" fontId="0" fillId="0" borderId="1" xfId="0" applyFill="1" applyBorder="1" applyAlignment="1">
      <alignment vertical="center" wrapText="1"/>
    </xf>
    <xf numFmtId="0" fontId="29" fillId="3" borderId="6" xfId="0" applyFont="1" applyFill="1" applyBorder="1" applyAlignment="1">
      <alignment wrapText="1"/>
    </xf>
    <xf numFmtId="0" fontId="0" fillId="3" borderId="4" xfId="0" applyFill="1" applyBorder="1" applyAlignment="1">
      <alignment wrapText="1"/>
    </xf>
    <xf numFmtId="0" fontId="18" fillId="2" borderId="1" xfId="0" applyFont="1" applyFill="1" applyBorder="1" applyAlignment="1">
      <alignment horizontal="left" vertical="center" wrapText="1"/>
    </xf>
    <xf numFmtId="0" fontId="29" fillId="3" borderId="6" xfId="0" applyFont="1" applyFill="1" applyBorder="1" applyAlignment="1">
      <alignment wrapText="1"/>
    </xf>
    <xf numFmtId="0" fontId="16" fillId="2"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pplyProtection="1">
      <alignment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13" fillId="2" borderId="1" xfId="0" applyFont="1" applyFill="1" applyBorder="1" applyAlignment="1">
      <alignment vertical="center" wrapText="1"/>
    </xf>
    <xf numFmtId="0" fontId="26"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18" fillId="2" borderId="1" xfId="0" applyFont="1" applyFill="1" applyBorder="1" applyAlignment="1">
      <alignment vertical="center" wrapText="1"/>
    </xf>
    <xf numFmtId="0" fontId="36" fillId="2" borderId="0" xfId="0" applyFont="1" applyFill="1" applyAlignment="1">
      <alignment wrapText="1"/>
    </xf>
    <xf numFmtId="0" fontId="21" fillId="4" borderId="1" xfId="0" applyFont="1" applyFill="1" applyBorder="1" applyAlignment="1">
      <alignment vertical="center" wrapText="1"/>
    </xf>
    <xf numFmtId="0" fontId="26" fillId="4" borderId="1" xfId="0" applyFont="1" applyFill="1" applyBorder="1" applyAlignment="1">
      <alignment vertical="center" wrapText="1"/>
    </xf>
    <xf numFmtId="0" fontId="31" fillId="2" borderId="1" xfId="0" applyFont="1" applyFill="1" applyBorder="1" applyAlignment="1">
      <alignment horizontal="left" vertical="center" wrapText="1"/>
    </xf>
    <xf numFmtId="0" fontId="0" fillId="0" borderId="3" xfId="0" applyBorder="1" applyAlignment="1">
      <alignment wrapText="1"/>
    </xf>
    <xf numFmtId="0" fontId="0" fillId="0" borderId="7" xfId="0" applyBorder="1" applyAlignment="1">
      <alignment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36" fillId="2" borderId="1" xfId="0" applyFont="1" applyFill="1" applyBorder="1" applyAlignment="1">
      <alignment horizontal="center" vertical="center" wrapText="1"/>
    </xf>
    <xf numFmtId="0" fontId="44" fillId="3" borderId="7" xfId="0" applyFont="1" applyFill="1" applyBorder="1" applyAlignment="1">
      <alignment wrapText="1"/>
    </xf>
    <xf numFmtId="0" fontId="44" fillId="3" borderId="1" xfId="0" applyFont="1" applyFill="1" applyBorder="1" applyAlignment="1"/>
    <xf numFmtId="0" fontId="0" fillId="4" borderId="1" xfId="0" applyFill="1" applyBorder="1" applyAlignment="1">
      <alignment vertical="center" wrapText="1"/>
    </xf>
    <xf numFmtId="0" fontId="18" fillId="4" borderId="1" xfId="0" applyFont="1" applyFill="1" applyBorder="1" applyAlignment="1">
      <alignment horizontal="left" vertical="center" wrapText="1"/>
    </xf>
    <xf numFmtId="0" fontId="29" fillId="4" borderId="1" xfId="0" applyFont="1" applyFill="1" applyBorder="1" applyAlignment="1">
      <alignment vertical="center" wrapText="1"/>
    </xf>
    <xf numFmtId="0" fontId="10" fillId="2" borderId="1" xfId="0" applyFont="1" applyFill="1" applyBorder="1" applyAlignment="1">
      <alignment vertical="center" wrapText="1"/>
    </xf>
    <xf numFmtId="0" fontId="14" fillId="4" borderId="1" xfId="0" applyFont="1" applyFill="1" applyBorder="1" applyAlignment="1">
      <alignment horizontal="left" vertical="center" wrapText="1"/>
    </xf>
    <xf numFmtId="0" fontId="11" fillId="4" borderId="1" xfId="0" applyFont="1" applyFill="1" applyBorder="1" applyAlignment="1">
      <alignment vertical="center" wrapText="1"/>
    </xf>
    <xf numFmtId="0" fontId="10" fillId="2"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4" fillId="4" borderId="1" xfId="0" applyFont="1" applyFill="1" applyBorder="1" applyAlignment="1">
      <alignment vertical="center" wrapText="1"/>
    </xf>
    <xf numFmtId="0" fontId="28" fillId="4" borderId="1" xfId="0" applyFont="1" applyFill="1" applyBorder="1" applyAlignment="1">
      <alignment vertical="center" wrapText="1"/>
    </xf>
    <xf numFmtId="0" fontId="10" fillId="4" borderId="1" xfId="0" applyFont="1" applyFill="1" applyBorder="1" applyAlignment="1">
      <alignment horizontal="left"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20" fillId="4" borderId="1" xfId="0" applyFont="1" applyFill="1" applyBorder="1" applyAlignment="1">
      <alignment vertical="center" wrapText="1"/>
    </xf>
    <xf numFmtId="0" fontId="13" fillId="4" borderId="13" xfId="0" applyFont="1" applyFill="1" applyBorder="1" applyAlignment="1">
      <alignment horizontal="left" vertical="center" wrapText="1"/>
    </xf>
    <xf numFmtId="0" fontId="20" fillId="4" borderId="13" xfId="0" applyFont="1" applyFill="1" applyBorder="1" applyAlignment="1">
      <alignment vertical="center" wrapText="1"/>
    </xf>
    <xf numFmtId="0" fontId="18" fillId="4" borderId="13"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6" fillId="4" borderId="1" xfId="0" applyFont="1" applyFill="1" applyBorder="1" applyAlignment="1">
      <alignment vertical="center" wrapText="1"/>
    </xf>
    <xf numFmtId="0" fontId="10" fillId="4" borderId="1" xfId="0" applyFont="1" applyFill="1" applyBorder="1" applyAlignment="1">
      <alignment vertical="center" wrapText="1"/>
    </xf>
    <xf numFmtId="0" fontId="46" fillId="4" borderId="1" xfId="0" applyFont="1" applyFill="1" applyBorder="1" applyAlignment="1">
      <alignment horizontal="left" vertical="center" wrapText="1"/>
    </xf>
    <xf numFmtId="0" fontId="22" fillId="4" borderId="1" xfId="0" applyFont="1" applyFill="1" applyBorder="1" applyAlignment="1">
      <alignment vertical="center" wrapText="1"/>
    </xf>
    <xf numFmtId="0" fontId="24" fillId="4" borderId="1" xfId="0" applyFont="1" applyFill="1" applyBorder="1" applyAlignment="1">
      <alignment vertical="center" wrapText="1"/>
    </xf>
    <xf numFmtId="0" fontId="27" fillId="4" borderId="1" xfId="0" applyFont="1" applyFill="1" applyBorder="1" applyAlignment="1">
      <alignment vertical="center" wrapText="1"/>
    </xf>
    <xf numFmtId="0" fontId="13" fillId="4" borderId="4" xfId="0" applyFont="1" applyFill="1" applyBorder="1" applyAlignment="1">
      <alignment vertical="center" wrapText="1"/>
    </xf>
    <xf numFmtId="14" fontId="0" fillId="4" borderId="4" xfId="0" applyNumberFormat="1" applyFill="1" applyBorder="1" applyAlignment="1">
      <alignment horizontal="left" vertical="center" wrapText="1"/>
    </xf>
    <xf numFmtId="0" fontId="10" fillId="4" borderId="4" xfId="0" applyFont="1" applyFill="1" applyBorder="1" applyAlignment="1">
      <alignment vertical="center" wrapText="1"/>
    </xf>
    <xf numFmtId="0" fontId="12" fillId="4" borderId="1" xfId="0" applyFont="1" applyFill="1" applyBorder="1" applyAlignment="1">
      <alignment vertical="center" wrapText="1"/>
    </xf>
    <xf numFmtId="0" fontId="10" fillId="0" borderId="1" xfId="0" applyFont="1" applyFill="1" applyBorder="1" applyAlignment="1">
      <alignment horizontal="left" vertical="center" wrapText="1"/>
    </xf>
    <xf numFmtId="0" fontId="15" fillId="4" borderId="1" xfId="0" applyFont="1" applyFill="1" applyBorder="1" applyAlignment="1">
      <alignment vertical="center" wrapText="1"/>
    </xf>
    <xf numFmtId="0" fontId="20" fillId="2"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9" fillId="4" borderId="1" xfId="0" applyFont="1" applyFill="1" applyBorder="1" applyAlignment="1">
      <alignment vertical="center" wrapText="1"/>
    </xf>
    <xf numFmtId="0" fontId="45" fillId="2" borderId="1" xfId="0" applyFont="1" applyFill="1" applyBorder="1" applyAlignment="1">
      <alignment horizontal="left" vertical="center" wrapText="1"/>
    </xf>
    <xf numFmtId="0" fontId="45" fillId="2" borderId="1" xfId="0" applyFont="1" applyFill="1" applyBorder="1" applyAlignment="1">
      <alignment vertical="center" wrapText="1"/>
    </xf>
    <xf numFmtId="0" fontId="45" fillId="4" borderId="1" xfId="0" applyFont="1" applyFill="1" applyBorder="1" applyAlignment="1">
      <alignment horizontal="left" vertical="center" wrapText="1"/>
    </xf>
    <xf numFmtId="0" fontId="45" fillId="4" borderId="1" xfId="0" applyFont="1" applyFill="1" applyBorder="1" applyAlignment="1">
      <alignment vertical="center" wrapText="1"/>
    </xf>
    <xf numFmtId="0" fontId="36" fillId="0" borderId="1" xfId="0" applyFont="1" applyFill="1" applyBorder="1" applyAlignment="1">
      <alignment vertical="center" wrapText="1"/>
    </xf>
    <xf numFmtId="0" fontId="10" fillId="0" borderId="1" xfId="0" applyFont="1" applyFill="1" applyBorder="1" applyAlignment="1">
      <alignment vertical="center" wrapText="1"/>
    </xf>
    <xf numFmtId="0" fontId="32"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4" xfId="0" applyFont="1" applyFill="1" applyBorder="1" applyAlignment="1">
      <alignment vertical="center" wrapText="1"/>
    </xf>
    <xf numFmtId="0" fontId="0" fillId="2" borderId="6" xfId="0" applyFill="1" applyBorder="1" applyAlignment="1" applyProtection="1">
      <alignment wrapText="1"/>
      <protection locked="0"/>
    </xf>
    <xf numFmtId="0" fontId="9" fillId="0"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0" fillId="2" borderId="4" xfId="0" applyFill="1" applyBorder="1" applyAlignment="1">
      <alignment horizontal="left" vertical="center" wrapText="1"/>
    </xf>
    <xf numFmtId="0" fontId="21" fillId="2" borderId="4" xfId="0" applyFont="1" applyFill="1" applyBorder="1" applyAlignment="1">
      <alignment vertical="center" wrapText="1"/>
    </xf>
    <xf numFmtId="0" fontId="9" fillId="4"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2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0" fontId="47" fillId="4" borderId="1" xfId="0" applyFont="1" applyFill="1" applyBorder="1" applyAlignment="1">
      <alignment vertical="center" wrapText="1"/>
    </xf>
    <xf numFmtId="0" fontId="6" fillId="2" borderId="1" xfId="0" applyFont="1" applyFill="1" applyBorder="1" applyAlignment="1">
      <alignment vertical="center" wrapText="1"/>
    </xf>
    <xf numFmtId="0" fontId="5" fillId="3" borderId="1" xfId="0" applyFont="1" applyFill="1" applyBorder="1" applyAlignment="1"/>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48" fillId="3" borderId="1" xfId="0" applyFont="1" applyFill="1" applyBorder="1" applyAlignment="1"/>
    <xf numFmtId="0" fontId="48" fillId="3" borderId="7" xfId="0" applyFont="1" applyFill="1" applyBorder="1" applyAlignment="1">
      <alignment wrapText="1"/>
    </xf>
    <xf numFmtId="0" fontId="49" fillId="3" borderId="1" xfId="0" applyFont="1" applyFill="1" applyBorder="1" applyAlignment="1"/>
    <xf numFmtId="0" fontId="46" fillId="3" borderId="1" xfId="0" applyFont="1" applyFill="1" applyBorder="1" applyAlignment="1"/>
    <xf numFmtId="0" fontId="5" fillId="4" borderId="1" xfId="0" applyFont="1" applyFill="1" applyBorder="1" applyAlignment="1">
      <alignment vertical="center" wrapText="1"/>
    </xf>
    <xf numFmtId="0" fontId="46" fillId="3" borderId="7" xfId="0" applyFont="1" applyFill="1" applyBorder="1" applyAlignment="1"/>
    <xf numFmtId="0" fontId="50" fillId="3" borderId="1" xfId="0" applyFont="1" applyFill="1" applyBorder="1" applyAlignment="1"/>
    <xf numFmtId="0" fontId="5" fillId="0"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3" fillId="2" borderId="1" xfId="0" applyFont="1" applyFill="1" applyBorder="1" applyAlignment="1">
      <alignment vertical="center" wrapText="1"/>
    </xf>
    <xf numFmtId="0" fontId="3" fillId="4" borderId="1" xfId="0" applyFont="1" applyFill="1" applyBorder="1" applyAlignment="1" applyProtection="1">
      <alignment wrapText="1"/>
      <protection locked="0"/>
    </xf>
    <xf numFmtId="0" fontId="3" fillId="3" borderId="3" xfId="0" applyFont="1" applyFill="1" applyBorder="1" applyAlignment="1">
      <alignment wrapText="1"/>
    </xf>
    <xf numFmtId="0" fontId="3" fillId="2" borderId="1" xfId="0" applyFont="1" applyFill="1" applyBorder="1" applyAlignment="1" applyProtection="1">
      <alignment wrapText="1"/>
      <protection locked="0"/>
    </xf>
    <xf numFmtId="0" fontId="3" fillId="3" borderId="1" xfId="0" applyFont="1" applyFill="1" applyBorder="1" applyAlignment="1">
      <alignment wrapText="1"/>
    </xf>
    <xf numFmtId="0" fontId="3" fillId="0" borderId="1" xfId="0" applyFont="1" applyBorder="1" applyAlignment="1" applyProtection="1">
      <alignment wrapText="1"/>
      <protection locked="0"/>
    </xf>
    <xf numFmtId="0" fontId="3" fillId="3" borderId="14" xfId="0" applyFont="1" applyFill="1" applyBorder="1" applyAlignment="1">
      <alignment wrapText="1"/>
    </xf>
    <xf numFmtId="0" fontId="3" fillId="3" borderId="0" xfId="0" applyFont="1" applyFill="1" applyBorder="1" applyAlignment="1">
      <alignment wrapText="1"/>
    </xf>
    <xf numFmtId="0" fontId="3" fillId="3" borderId="15" xfId="0" applyFont="1" applyFill="1" applyBorder="1" applyAlignment="1">
      <alignment wrapText="1"/>
    </xf>
    <xf numFmtId="0" fontId="3" fillId="3" borderId="11" xfId="0" applyFont="1" applyFill="1" applyBorder="1" applyAlignment="1">
      <alignment wrapText="1"/>
    </xf>
    <xf numFmtId="0" fontId="3" fillId="3" borderId="2" xfId="0" applyFont="1" applyFill="1" applyBorder="1" applyAlignment="1">
      <alignment wrapText="1"/>
    </xf>
    <xf numFmtId="0" fontId="3" fillId="3" borderId="12" xfId="0" applyFont="1" applyFill="1" applyBorder="1" applyAlignment="1">
      <alignment wrapText="1"/>
    </xf>
    <xf numFmtId="0" fontId="3" fillId="3" borderId="9" xfId="0" applyFont="1" applyFill="1" applyBorder="1" applyAlignment="1">
      <alignment wrapText="1"/>
    </xf>
    <xf numFmtId="0" fontId="3" fillId="3" borderId="8" xfId="0" applyFont="1" applyFill="1" applyBorder="1" applyAlignment="1">
      <alignment wrapText="1"/>
    </xf>
    <xf numFmtId="0" fontId="3" fillId="3" borderId="10" xfId="0" applyFont="1" applyFill="1" applyBorder="1" applyAlignment="1">
      <alignment wrapText="1"/>
    </xf>
    <xf numFmtId="0" fontId="3" fillId="3" borderId="4" xfId="0" applyFont="1" applyFill="1" applyBorder="1" applyAlignment="1">
      <alignment wrapText="1"/>
    </xf>
    <xf numFmtId="0" fontId="3" fillId="3" borderId="5" xfId="0" applyFont="1" applyFill="1" applyBorder="1" applyAlignment="1">
      <alignment wrapText="1"/>
    </xf>
    <xf numFmtId="0" fontId="3" fillId="3" borderId="13" xfId="0" applyFont="1" applyFill="1" applyBorder="1" applyAlignment="1">
      <alignment wrapText="1"/>
    </xf>
    <xf numFmtId="0" fontId="3" fillId="3" borderId="0" xfId="0" applyFont="1" applyFill="1" applyAlignment="1">
      <alignment wrapText="1"/>
    </xf>
    <xf numFmtId="0" fontId="3" fillId="3" borderId="3"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4" borderId="13" xfId="0" applyFont="1" applyFill="1" applyBorder="1" applyAlignment="1" applyProtection="1">
      <alignment wrapText="1"/>
      <protection locked="0"/>
    </xf>
    <xf numFmtId="0" fontId="3" fillId="0" borderId="13" xfId="0" applyFont="1" applyBorder="1" applyAlignment="1" applyProtection="1">
      <alignment wrapText="1"/>
      <protection locked="0"/>
    </xf>
    <xf numFmtId="0" fontId="3" fillId="4" borderId="4" xfId="0" applyFont="1" applyFill="1" applyBorder="1" applyAlignment="1">
      <alignment wrapText="1"/>
    </xf>
    <xf numFmtId="0" fontId="3" fillId="3" borderId="6" xfId="0" applyFont="1" applyFill="1" applyBorder="1" applyAlignment="1">
      <alignment wrapText="1"/>
    </xf>
    <xf numFmtId="0" fontId="3" fillId="3" borderId="7" xfId="0" applyFont="1" applyFill="1" applyBorder="1" applyAlignment="1">
      <alignment wrapText="1"/>
    </xf>
    <xf numFmtId="0" fontId="3" fillId="3" borderId="6" xfId="0" applyFont="1" applyFill="1" applyBorder="1" applyAlignment="1" applyProtection="1">
      <alignment wrapText="1"/>
      <protection locked="0"/>
    </xf>
    <xf numFmtId="0" fontId="3" fillId="4" borderId="4" xfId="0" applyFont="1" applyFill="1" applyBorder="1" applyAlignment="1" applyProtection="1">
      <alignment wrapText="1"/>
      <protection locked="0"/>
    </xf>
    <xf numFmtId="0" fontId="3" fillId="3" borderId="1" xfId="0" applyFont="1" applyFill="1" applyBorder="1" applyAlignment="1" applyProtection="1">
      <alignment wrapText="1"/>
      <protection locked="0"/>
    </xf>
    <xf numFmtId="0" fontId="3" fillId="3" borderId="4" xfId="0" applyFont="1" applyFill="1" applyBorder="1" applyAlignment="1" applyProtection="1">
      <alignment wrapText="1"/>
      <protection locked="0"/>
    </xf>
    <xf numFmtId="0" fontId="3" fillId="4" borderId="1" xfId="0" applyFont="1" applyFill="1" applyBorder="1" applyAlignment="1">
      <alignment wrapText="1"/>
    </xf>
    <xf numFmtId="0" fontId="3" fillId="0" borderId="1"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15" xfId="0" applyFont="1" applyFill="1" applyBorder="1" applyAlignment="1" applyProtection="1">
      <alignment wrapText="1"/>
      <protection locked="0"/>
    </xf>
    <xf numFmtId="0" fontId="24" fillId="2" borderId="1" xfId="0" applyFont="1" applyFill="1" applyBorder="1" applyAlignment="1">
      <alignment vertical="center" wrapText="1"/>
    </xf>
    <xf numFmtId="0" fontId="3" fillId="4" borderId="1" xfId="0" applyFont="1" applyFill="1" applyBorder="1" applyAlignment="1">
      <alignment vertical="center" wrapText="1"/>
    </xf>
    <xf numFmtId="0" fontId="51" fillId="0" borderId="0" xfId="0" applyFont="1" applyAlignment="1">
      <alignment wrapText="1"/>
    </xf>
    <xf numFmtId="0" fontId="2" fillId="0" borderId="1" xfId="0" applyFont="1" applyFill="1" applyBorder="1" applyAlignment="1">
      <alignment vertical="center" wrapText="1"/>
    </xf>
    <xf numFmtId="0" fontId="1" fillId="2" borderId="1" xfId="0" applyFont="1" applyFill="1" applyBorder="1" applyAlignment="1">
      <alignment vertical="center" wrapText="1"/>
    </xf>
    <xf numFmtId="0" fontId="48" fillId="2" borderId="1" xfId="0" applyFont="1" applyFill="1" applyBorder="1" applyAlignment="1" applyProtection="1">
      <alignment wrapText="1"/>
      <protection locked="0"/>
    </xf>
    <xf numFmtId="0" fontId="48" fillId="0" borderId="1" xfId="0" applyFont="1" applyBorder="1" applyAlignment="1" applyProtection="1">
      <alignment wrapText="1"/>
      <protection locked="0"/>
    </xf>
    <xf numFmtId="0" fontId="39" fillId="0" borderId="6" xfId="0" applyFont="1" applyBorder="1" applyAlignment="1">
      <alignment vertical="center" wrapText="1"/>
    </xf>
    <xf numFmtId="0" fontId="0" fillId="0" borderId="3" xfId="0" applyBorder="1" applyAlignment="1">
      <alignment wrapText="1"/>
    </xf>
    <xf numFmtId="0" fontId="0" fillId="0" borderId="7" xfId="0" applyBorder="1" applyAlignment="1">
      <alignment wrapText="1"/>
    </xf>
    <xf numFmtId="0" fontId="38" fillId="0" borderId="0" xfId="0" applyFont="1" applyAlignment="1">
      <alignment horizontal="center" wrapText="1"/>
    </xf>
    <xf numFmtId="0" fontId="0" fillId="0" borderId="2" xfId="0" applyBorder="1" applyAlignment="1" applyProtection="1">
      <alignment horizontal="center" vertical="center" wrapText="1"/>
      <protection locked="0"/>
    </xf>
    <xf numFmtId="0" fontId="39" fillId="0" borderId="3" xfId="0" applyFont="1" applyBorder="1" applyAlignment="1">
      <alignment horizontal="center" wrapText="1"/>
    </xf>
    <xf numFmtId="0" fontId="0" fillId="2" borderId="6" xfId="0"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52" fillId="2" borderId="6" xfId="1" applyFill="1" applyBorder="1" applyAlignment="1" applyProtection="1">
      <alignment wrapText="1"/>
      <protection locked="0"/>
    </xf>
  </cellXfs>
  <cellStyles count="2">
    <cellStyle name="Гиперссылка" xfId="1" builtinId="8"/>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CCCC"/>
      <color rgb="FFFF9999"/>
      <color rgb="FFFFFFCC"/>
      <color rgb="FFFFCC99"/>
      <color rgb="FFFFFF99"/>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rnysp@gmail.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667"/>
  <sheetViews>
    <sheetView tabSelected="1" view="pageBreakPreview" zoomScale="80" zoomScaleSheetLayoutView="80" workbookViewId="0">
      <pane xSplit="7" ySplit="8" topLeftCell="H657" activePane="bottomRight" state="frozen"/>
      <selection pane="topRight" activeCell="H1" sqref="H1"/>
      <selection pane="bottomLeft" activeCell="A7" sqref="A7"/>
      <selection pane="bottomRight" activeCell="E666" sqref="E666"/>
    </sheetView>
  </sheetViews>
  <sheetFormatPr defaultRowHeight="15"/>
  <cols>
    <col min="1" max="1" width="3.5703125" style="16" customWidth="1"/>
    <col min="2" max="2" width="10.28515625" style="24" customWidth="1"/>
    <col min="3" max="3" width="51.42578125" style="16" customWidth="1"/>
    <col min="4" max="7" width="12.85546875" style="16" customWidth="1"/>
    <col min="8" max="10" width="12.7109375" style="16" customWidth="1"/>
    <col min="11" max="12" width="15.85546875" style="16" customWidth="1"/>
    <col min="13" max="13" width="15.7109375" style="40" customWidth="1"/>
    <col min="14" max="14" width="3.5703125" style="16" customWidth="1"/>
    <col min="15" max="16384" width="9.140625" style="16"/>
  </cols>
  <sheetData>
    <row r="1" spans="1:13">
      <c r="A1" s="192">
        <v>25</v>
      </c>
    </row>
    <row r="2" spans="1:13">
      <c r="L2" s="19"/>
      <c r="M2" s="41"/>
    </row>
    <row r="3" spans="1:13" s="53" customFormat="1">
      <c r="B3" s="24"/>
      <c r="L3" s="19"/>
      <c r="M3" s="41"/>
    </row>
    <row r="4" spans="1:13" s="53" customFormat="1">
      <c r="B4" s="24"/>
      <c r="L4" s="19"/>
      <c r="M4" s="41"/>
    </row>
    <row r="5" spans="1:13" ht="21">
      <c r="B5" s="200" t="s">
        <v>395</v>
      </c>
      <c r="C5" s="200"/>
      <c r="D5" s="200"/>
      <c r="E5" s="200"/>
      <c r="F5" s="200"/>
      <c r="G5" s="200"/>
      <c r="H5" s="200"/>
      <c r="I5" s="200"/>
      <c r="J5" s="200"/>
      <c r="K5" s="200"/>
      <c r="L5" s="200"/>
      <c r="M5" s="200"/>
    </row>
    <row r="6" spans="1:13" ht="18.75">
      <c r="B6" s="25"/>
      <c r="C6" s="20" t="s">
        <v>13</v>
      </c>
      <c r="D6" s="201" t="s">
        <v>1148</v>
      </c>
      <c r="E6" s="201"/>
      <c r="F6" s="201"/>
      <c r="G6" s="201"/>
      <c r="H6" s="201"/>
      <c r="I6" s="201"/>
      <c r="J6" s="19"/>
      <c r="K6" s="19"/>
      <c r="L6" s="19"/>
      <c r="M6" s="41"/>
    </row>
    <row r="7" spans="1:13">
      <c r="D7" s="202" t="s">
        <v>303</v>
      </c>
      <c r="E7" s="202"/>
      <c r="F7" s="202"/>
      <c r="G7" s="202"/>
      <c r="H7" s="202"/>
      <c r="I7" s="202"/>
    </row>
    <row r="8" spans="1:13" s="21" customFormat="1" ht="114.75">
      <c r="B8" s="1" t="s">
        <v>17</v>
      </c>
      <c r="C8" s="1" t="s">
        <v>0</v>
      </c>
      <c r="D8" s="1" t="s">
        <v>1122</v>
      </c>
      <c r="E8" s="1" t="s">
        <v>10</v>
      </c>
      <c r="F8" s="1" t="s">
        <v>14</v>
      </c>
      <c r="G8" s="1" t="s">
        <v>12</v>
      </c>
      <c r="H8" s="1" t="s">
        <v>11</v>
      </c>
      <c r="I8" s="1" t="s">
        <v>15</v>
      </c>
      <c r="J8" s="1" t="s">
        <v>16</v>
      </c>
      <c r="K8" s="8" t="s">
        <v>1120</v>
      </c>
      <c r="L8" s="9" t="s">
        <v>1121</v>
      </c>
      <c r="M8" s="80" t="s">
        <v>8</v>
      </c>
    </row>
    <row r="9" spans="1:13" s="21" customFormat="1">
      <c r="B9" s="68" t="s">
        <v>1</v>
      </c>
      <c r="C9" s="6" t="s">
        <v>93</v>
      </c>
      <c r="D9" s="54"/>
      <c r="E9" s="158"/>
      <c r="F9" s="158"/>
      <c r="G9" s="158"/>
      <c r="H9" s="158"/>
      <c r="I9" s="158"/>
      <c r="J9" s="158"/>
      <c r="K9" s="158"/>
      <c r="L9" s="158"/>
      <c r="M9" s="81"/>
    </row>
    <row r="10" spans="1:13" s="22" customFormat="1" ht="30">
      <c r="B10" s="68" t="s">
        <v>2</v>
      </c>
      <c r="C10" s="10" t="s">
        <v>94</v>
      </c>
      <c r="D10" s="54"/>
      <c r="E10" s="158"/>
      <c r="F10" s="158"/>
      <c r="G10" s="158"/>
      <c r="H10" s="158"/>
      <c r="I10" s="158"/>
      <c r="J10" s="158"/>
      <c r="K10" s="158"/>
      <c r="L10" s="158"/>
      <c r="M10" s="81"/>
    </row>
    <row r="11" spans="1:13" ht="30">
      <c r="B11" s="52" t="s">
        <v>89</v>
      </c>
      <c r="C11" s="5" t="s">
        <v>1022</v>
      </c>
      <c r="D11" s="2">
        <v>1</v>
      </c>
      <c r="E11" s="159"/>
      <c r="F11" s="159"/>
      <c r="G11" s="159">
        <v>1</v>
      </c>
      <c r="H11" s="159"/>
      <c r="I11" s="159"/>
      <c r="J11" s="159"/>
      <c r="K11" s="159"/>
      <c r="L11" s="159"/>
      <c r="M11" s="82"/>
    </row>
    <row r="12" spans="1:13" ht="30">
      <c r="B12" s="52" t="s">
        <v>90</v>
      </c>
      <c r="C12" s="5" t="s">
        <v>1045</v>
      </c>
      <c r="D12" s="2">
        <v>1</v>
      </c>
      <c r="E12" s="159"/>
      <c r="F12" s="159"/>
      <c r="G12" s="159">
        <v>1</v>
      </c>
      <c r="H12" s="159"/>
      <c r="I12" s="159"/>
      <c r="J12" s="159"/>
      <c r="K12" s="159"/>
      <c r="L12" s="159"/>
      <c r="M12" s="82"/>
    </row>
    <row r="13" spans="1:13" ht="30">
      <c r="B13" s="52" t="s">
        <v>91</v>
      </c>
      <c r="C13" s="5" t="s">
        <v>1046</v>
      </c>
      <c r="D13" s="2">
        <v>1</v>
      </c>
      <c r="E13" s="159"/>
      <c r="F13" s="159"/>
      <c r="G13" s="159">
        <v>1</v>
      </c>
      <c r="H13" s="159"/>
      <c r="I13" s="159"/>
      <c r="J13" s="159"/>
      <c r="K13" s="159"/>
      <c r="L13" s="159"/>
      <c r="M13" s="82"/>
    </row>
    <row r="14" spans="1:13" s="53" customFormat="1" ht="45">
      <c r="B14" s="52" t="s">
        <v>536</v>
      </c>
      <c r="C14" s="5" t="s">
        <v>535</v>
      </c>
      <c r="D14" s="2">
        <v>1</v>
      </c>
      <c r="E14" s="159"/>
      <c r="F14" s="159"/>
      <c r="G14" s="159">
        <v>1</v>
      </c>
      <c r="H14" s="159"/>
      <c r="I14" s="159"/>
      <c r="J14" s="159"/>
      <c r="K14" s="159"/>
      <c r="L14" s="159"/>
      <c r="M14" s="82"/>
    </row>
    <row r="15" spans="1:13" ht="30">
      <c r="B15" s="100" t="s">
        <v>1014</v>
      </c>
      <c r="C15" s="101" t="s">
        <v>88</v>
      </c>
      <c r="D15" s="54"/>
      <c r="E15" s="158"/>
      <c r="F15" s="158"/>
      <c r="G15" s="158"/>
      <c r="H15" s="158"/>
      <c r="I15" s="158"/>
      <c r="J15" s="158"/>
      <c r="K15" s="158"/>
      <c r="L15" s="158"/>
      <c r="M15" s="81"/>
    </row>
    <row r="16" spans="1:13" ht="30">
      <c r="B16" s="84" t="s">
        <v>373</v>
      </c>
      <c r="C16" s="73" t="s">
        <v>92</v>
      </c>
      <c r="D16" s="2">
        <f t="shared" ref="D16:D18" si="0">SUM(E16:K16)</f>
        <v>0</v>
      </c>
      <c r="E16" s="157"/>
      <c r="F16" s="157"/>
      <c r="G16" s="157"/>
      <c r="H16" s="157"/>
      <c r="I16" s="157"/>
      <c r="J16" s="157"/>
      <c r="K16" s="157"/>
      <c r="L16" s="157"/>
      <c r="M16" s="142" t="str">
        <f>IF((D16&lt;=D$11)*AND(E16&lt;=E$11)*AND(F16&lt;=F$11)*AND(G16&lt;=G$11)*AND(H16&lt;=H$11),"Выполнено","ПРОВЕРИТЬ (таких муниципальных образований не может быть больше их общего числа)")</f>
        <v>Выполнено</v>
      </c>
    </row>
    <row r="17" spans="2:13" ht="30">
      <c r="B17" s="84" t="s">
        <v>374</v>
      </c>
      <c r="C17" s="85" t="s">
        <v>95</v>
      </c>
      <c r="D17" s="2">
        <f t="shared" si="0"/>
        <v>0</v>
      </c>
      <c r="E17" s="157"/>
      <c r="F17" s="157"/>
      <c r="G17" s="157"/>
      <c r="H17" s="157"/>
      <c r="I17" s="157"/>
      <c r="J17" s="157"/>
      <c r="K17" s="157"/>
      <c r="L17" s="157"/>
      <c r="M17" s="142" t="str">
        <f>IF((D17&lt;=D$11)*AND(E17&lt;=E$11)*AND(F17&lt;=F$11)*AND(G17&lt;=G$11)*AND(H17&lt;=H$11),"Выполнено","ПРОВЕРИТЬ (таких муниципальных образований не может быть больше их общего числа)")</f>
        <v>Выполнено</v>
      </c>
    </row>
    <row r="18" spans="2:13">
      <c r="B18" s="84" t="s">
        <v>375</v>
      </c>
      <c r="C18" s="85" t="s">
        <v>96</v>
      </c>
      <c r="D18" s="2">
        <f t="shared" si="0"/>
        <v>0</v>
      </c>
      <c r="E18" s="157"/>
      <c r="F18" s="157"/>
      <c r="G18" s="157"/>
      <c r="H18" s="157"/>
      <c r="I18" s="157"/>
      <c r="J18" s="157"/>
      <c r="K18" s="157"/>
      <c r="L18" s="157"/>
      <c r="M18" s="142" t="str">
        <f>IF((D18&lt;=D$11)*AND(E18&lt;=E$11)*AND(F18&lt;=F$11)*AND(G18&lt;=G$11)*AND(H18&lt;=H$11),"Выполнено","ПРОВЕРИТЬ (таких муниципальных образований не может быть больше их общего числа)")</f>
        <v>Выполнено</v>
      </c>
    </row>
    <row r="19" spans="2:13" ht="30">
      <c r="B19" s="30" t="s">
        <v>644</v>
      </c>
      <c r="C19" s="6" t="s">
        <v>97</v>
      </c>
      <c r="D19" s="54"/>
      <c r="E19" s="158"/>
      <c r="F19" s="158"/>
      <c r="G19" s="158"/>
      <c r="H19" s="158"/>
      <c r="I19" s="158"/>
      <c r="J19" s="158"/>
      <c r="K19" s="158"/>
      <c r="L19" s="158"/>
      <c r="M19" s="81"/>
    </row>
    <row r="20" spans="2:13" ht="30">
      <c r="B20" s="93" t="s">
        <v>543</v>
      </c>
      <c r="C20" s="85" t="s">
        <v>98</v>
      </c>
      <c r="D20" s="2">
        <f t="shared" ref="D20:D35" si="1">SUM(E20:K20)</f>
        <v>0</v>
      </c>
      <c r="E20" s="160">
        <f>SUM(E21:E28)</f>
        <v>0</v>
      </c>
      <c r="F20" s="160">
        <f t="shared" ref="F20:L20" si="2">SUM(F21:F28)</f>
        <v>0</v>
      </c>
      <c r="G20" s="160">
        <f t="shared" si="2"/>
        <v>0</v>
      </c>
      <c r="H20" s="160">
        <f t="shared" si="2"/>
        <v>0</v>
      </c>
      <c r="I20" s="160">
        <f t="shared" si="2"/>
        <v>0</v>
      </c>
      <c r="J20" s="160">
        <f t="shared" si="2"/>
        <v>0</v>
      </c>
      <c r="K20" s="160">
        <f t="shared" si="2"/>
        <v>0</v>
      </c>
      <c r="L20" s="160">
        <f t="shared" si="2"/>
        <v>0</v>
      </c>
      <c r="M20" s="142" t="str">
        <f>IF((D20=D$11)*AND(E20=E$11)*AND(F20=F$11)*AND(G20=G$11)*AND(H20=H$11),"Выполнено","ПРОВЕРИТЬ (в сумме должно получиться общее число муниципальных образований)")</f>
        <v>ПРОВЕРИТЬ (в сумме должно получиться общее число муниципальных образований)</v>
      </c>
    </row>
    <row r="21" spans="2:13">
      <c r="B21" s="87" t="s">
        <v>396</v>
      </c>
      <c r="C21" s="85" t="s">
        <v>99</v>
      </c>
      <c r="D21" s="2">
        <f t="shared" si="1"/>
        <v>0</v>
      </c>
      <c r="E21" s="157"/>
      <c r="F21" s="157"/>
      <c r="G21" s="157"/>
      <c r="H21" s="157"/>
      <c r="I21" s="157"/>
      <c r="J21" s="157"/>
      <c r="K21" s="157"/>
      <c r="L21" s="157"/>
      <c r="M21" s="82" t="str">
        <f>IF((D21=0),"Выполнено","НУЖНЫ ПОЯСНЕНИЯ (список муниципальных образований с площадью менее 1 кв.км)")</f>
        <v>Выполнено</v>
      </c>
    </row>
    <row r="22" spans="2:13">
      <c r="B22" s="93" t="s">
        <v>397</v>
      </c>
      <c r="C22" s="85" t="s">
        <v>100</v>
      </c>
      <c r="D22" s="2">
        <f t="shared" si="1"/>
        <v>0</v>
      </c>
      <c r="E22" s="157"/>
      <c r="F22" s="159"/>
      <c r="G22" s="159"/>
      <c r="H22" s="159"/>
      <c r="I22" s="159"/>
      <c r="J22" s="159"/>
      <c r="K22" s="159"/>
      <c r="L22" s="159"/>
      <c r="M22" s="82" t="str">
        <f t="shared" ref="M22:M23" si="3">IF((D22=0),"Выполнено","НУЖНЫ ПОЯСНЕНИЯ (список муниципальных образований с площадью менее 1 кв.км)")</f>
        <v>Выполнено</v>
      </c>
    </row>
    <row r="23" spans="2:13">
      <c r="B23" s="93" t="s">
        <v>398</v>
      </c>
      <c r="C23" s="85" t="s">
        <v>102</v>
      </c>
      <c r="D23" s="2">
        <f t="shared" si="1"/>
        <v>0</v>
      </c>
      <c r="E23" s="157"/>
      <c r="F23" s="159"/>
      <c r="G23" s="159"/>
      <c r="H23" s="159"/>
      <c r="I23" s="159"/>
      <c r="J23" s="159"/>
      <c r="K23" s="159"/>
      <c r="L23" s="159"/>
      <c r="M23" s="82" t="str">
        <f t="shared" si="3"/>
        <v>Выполнено</v>
      </c>
    </row>
    <row r="24" spans="2:13">
      <c r="B24" s="68" t="s">
        <v>53</v>
      </c>
      <c r="C24" s="10" t="s">
        <v>103</v>
      </c>
      <c r="D24" s="2">
        <f t="shared" si="1"/>
        <v>0</v>
      </c>
      <c r="E24" s="159"/>
      <c r="F24" s="159"/>
      <c r="G24" s="159"/>
      <c r="H24" s="159"/>
      <c r="I24" s="159"/>
      <c r="J24" s="159"/>
      <c r="K24" s="159"/>
      <c r="L24" s="159"/>
      <c r="M24" s="82"/>
    </row>
    <row r="25" spans="2:13">
      <c r="B25" s="93" t="s">
        <v>399</v>
      </c>
      <c r="C25" s="85" t="s">
        <v>104</v>
      </c>
      <c r="D25" s="2">
        <f t="shared" si="1"/>
        <v>0</v>
      </c>
      <c r="E25" s="159"/>
      <c r="F25" s="157"/>
      <c r="G25" s="157"/>
      <c r="H25" s="157"/>
      <c r="I25" s="157"/>
      <c r="J25" s="157"/>
      <c r="K25" s="157"/>
      <c r="L25" s="157"/>
      <c r="M25" s="82"/>
    </row>
    <row r="26" spans="2:13">
      <c r="B26" s="87" t="s">
        <v>400</v>
      </c>
      <c r="C26" s="85" t="s">
        <v>105</v>
      </c>
      <c r="D26" s="2">
        <f t="shared" si="1"/>
        <v>0</v>
      </c>
      <c r="E26" s="157"/>
      <c r="F26" s="157"/>
      <c r="G26" s="157"/>
      <c r="H26" s="157"/>
      <c r="I26" s="157"/>
      <c r="J26" s="157"/>
      <c r="K26" s="157"/>
      <c r="L26" s="157"/>
      <c r="M26" s="82"/>
    </row>
    <row r="27" spans="2:13">
      <c r="B27" s="87" t="s">
        <v>401</v>
      </c>
      <c r="C27" s="85" t="s">
        <v>101</v>
      </c>
      <c r="D27" s="2">
        <f t="shared" si="1"/>
        <v>0</v>
      </c>
      <c r="E27" s="157"/>
      <c r="F27" s="157"/>
      <c r="G27" s="157"/>
      <c r="H27" s="157"/>
      <c r="I27" s="157"/>
      <c r="J27" s="157"/>
      <c r="K27" s="157"/>
      <c r="L27" s="157"/>
      <c r="M27" s="82"/>
    </row>
    <row r="28" spans="2:13">
      <c r="B28" s="87" t="s">
        <v>402</v>
      </c>
      <c r="C28" s="88" t="s">
        <v>333</v>
      </c>
      <c r="D28" s="2">
        <f t="shared" si="1"/>
        <v>0</v>
      </c>
      <c r="E28" s="157"/>
      <c r="F28" s="157"/>
      <c r="G28" s="157"/>
      <c r="H28" s="157"/>
      <c r="I28" s="157"/>
      <c r="J28" s="157"/>
      <c r="K28" s="157"/>
      <c r="L28" s="157"/>
      <c r="M28" s="82"/>
    </row>
    <row r="29" spans="2:13" ht="30">
      <c r="B29" s="87" t="s">
        <v>405</v>
      </c>
      <c r="C29" s="85" t="s">
        <v>106</v>
      </c>
      <c r="D29" s="2">
        <f t="shared" si="1"/>
        <v>1</v>
      </c>
      <c r="E29" s="160">
        <f t="shared" ref="E29:L29" si="4">SUM(E30:E35)</f>
        <v>0</v>
      </c>
      <c r="F29" s="160">
        <f t="shared" si="4"/>
        <v>0</v>
      </c>
      <c r="G29" s="160">
        <f t="shared" si="4"/>
        <v>1</v>
      </c>
      <c r="H29" s="160">
        <f t="shared" si="4"/>
        <v>0</v>
      </c>
      <c r="I29" s="160">
        <f t="shared" si="4"/>
        <v>0</v>
      </c>
      <c r="J29" s="160">
        <f t="shared" si="4"/>
        <v>0</v>
      </c>
      <c r="K29" s="160">
        <f t="shared" si="4"/>
        <v>0</v>
      </c>
      <c r="L29" s="160">
        <f t="shared" si="4"/>
        <v>0</v>
      </c>
      <c r="M29" s="142" t="str">
        <f>IF((D29=D$11)*AND(E29=E$11)*AND(F29=F$11)*AND(G29=G$11)*AND(H29=H$11),"Выполнено","ПРОВЕРИТЬ (в сумме должно получиться общее число муниципальных образований)")</f>
        <v>Выполнено</v>
      </c>
    </row>
    <row r="30" spans="2:13">
      <c r="B30" s="93" t="s">
        <v>408</v>
      </c>
      <c r="C30" s="102" t="s">
        <v>537</v>
      </c>
      <c r="D30" s="2">
        <f t="shared" si="1"/>
        <v>0</v>
      </c>
      <c r="E30" s="157"/>
      <c r="F30" s="157"/>
      <c r="G30" s="157"/>
      <c r="H30" s="157"/>
      <c r="I30" s="157"/>
      <c r="J30" s="157"/>
      <c r="K30" s="157"/>
      <c r="L30" s="157"/>
      <c r="M30" s="82"/>
    </row>
    <row r="31" spans="2:13">
      <c r="B31" s="93" t="s">
        <v>409</v>
      </c>
      <c r="C31" s="91" t="s">
        <v>403</v>
      </c>
      <c r="D31" s="2">
        <f t="shared" si="1"/>
        <v>0</v>
      </c>
      <c r="E31" s="157"/>
      <c r="F31" s="157"/>
      <c r="G31" s="161"/>
      <c r="H31" s="157"/>
      <c r="I31" s="157"/>
      <c r="J31" s="157"/>
      <c r="K31" s="157"/>
      <c r="L31" s="157"/>
      <c r="M31" s="82"/>
    </row>
    <row r="32" spans="2:13">
      <c r="B32" s="89" t="s">
        <v>538</v>
      </c>
      <c r="C32" s="64" t="s">
        <v>404</v>
      </c>
      <c r="D32" s="2">
        <v>1</v>
      </c>
      <c r="E32" s="159"/>
      <c r="F32" s="159"/>
      <c r="G32" s="159">
        <v>1</v>
      </c>
      <c r="H32" s="159"/>
      <c r="I32" s="159"/>
      <c r="J32" s="159"/>
      <c r="K32" s="159"/>
      <c r="L32" s="159"/>
      <c r="M32" s="82"/>
    </row>
    <row r="33" spans="2:13">
      <c r="B33" s="93" t="s">
        <v>539</v>
      </c>
      <c r="C33" s="91" t="s">
        <v>406</v>
      </c>
      <c r="D33" s="2">
        <f t="shared" si="1"/>
        <v>0</v>
      </c>
      <c r="E33" s="161"/>
      <c r="F33" s="161"/>
      <c r="G33" s="157"/>
      <c r="H33" s="161"/>
      <c r="I33" s="161"/>
      <c r="J33" s="161"/>
      <c r="K33" s="161"/>
      <c r="L33" s="159"/>
      <c r="M33" s="82"/>
    </row>
    <row r="34" spans="2:13">
      <c r="B34" s="93" t="s">
        <v>461</v>
      </c>
      <c r="C34" s="91" t="s">
        <v>407</v>
      </c>
      <c r="D34" s="2">
        <f t="shared" si="1"/>
        <v>0</v>
      </c>
      <c r="E34" s="159"/>
      <c r="F34" s="157"/>
      <c r="G34" s="157"/>
      <c r="H34" s="159"/>
      <c r="I34" s="159"/>
      <c r="J34" s="159"/>
      <c r="K34" s="159"/>
      <c r="L34" s="159"/>
      <c r="M34" s="82"/>
    </row>
    <row r="35" spans="2:13">
      <c r="B35" s="93" t="s">
        <v>410</v>
      </c>
      <c r="C35" s="85" t="s">
        <v>107</v>
      </c>
      <c r="D35" s="2">
        <f t="shared" si="1"/>
        <v>0</v>
      </c>
      <c r="E35" s="159"/>
      <c r="F35" s="157"/>
      <c r="G35" s="157"/>
      <c r="H35" s="159"/>
      <c r="I35" s="159"/>
      <c r="J35" s="159"/>
      <c r="K35" s="159"/>
      <c r="L35" s="159"/>
      <c r="M35" s="82"/>
    </row>
    <row r="36" spans="2:13" s="53" customFormat="1" ht="30">
      <c r="B36" s="93" t="s">
        <v>569</v>
      </c>
      <c r="C36" s="88" t="s">
        <v>531</v>
      </c>
      <c r="D36" s="2">
        <f t="shared" ref="D36:D38" si="5">SUM(E36:K36)</f>
        <v>0</v>
      </c>
      <c r="E36" s="160">
        <f t="shared" ref="E36:L36" si="6">SUM(E37:E39)</f>
        <v>0</v>
      </c>
      <c r="F36" s="162"/>
      <c r="G36" s="163"/>
      <c r="H36" s="160">
        <f t="shared" si="6"/>
        <v>0</v>
      </c>
      <c r="I36" s="160">
        <f t="shared" si="6"/>
        <v>0</v>
      </c>
      <c r="J36" s="162"/>
      <c r="K36" s="163"/>
      <c r="L36" s="160">
        <f t="shared" si="6"/>
        <v>0</v>
      </c>
      <c r="M36" s="142" t="str">
        <f>IF((E36=E$11)*AND(H36=H$11)*AND(I36=I$11),"Выполнено","ПРОВЕРИТЬ (в сумме должно получиться общее число муниципальных районов и городских округов)")</f>
        <v>Выполнено</v>
      </c>
    </row>
    <row r="37" spans="2:13" s="53" customFormat="1">
      <c r="B37" s="93" t="s">
        <v>411</v>
      </c>
      <c r="C37" s="91" t="s">
        <v>413</v>
      </c>
      <c r="D37" s="2">
        <f t="shared" si="5"/>
        <v>0</v>
      </c>
      <c r="E37" s="159"/>
      <c r="F37" s="162"/>
      <c r="G37" s="163"/>
      <c r="H37" s="157"/>
      <c r="I37" s="157"/>
      <c r="J37" s="162"/>
      <c r="K37" s="163"/>
      <c r="L37" s="157"/>
      <c r="M37" s="82"/>
    </row>
    <row r="38" spans="2:13" s="53" customFormat="1" ht="30">
      <c r="B38" s="93" t="s">
        <v>412</v>
      </c>
      <c r="C38" s="94" t="s">
        <v>462</v>
      </c>
      <c r="D38" s="2">
        <f t="shared" si="5"/>
        <v>0</v>
      </c>
      <c r="E38" s="159"/>
      <c r="F38" s="162"/>
      <c r="G38" s="163"/>
      <c r="H38" s="157"/>
      <c r="I38" s="157"/>
      <c r="J38" s="162"/>
      <c r="K38" s="163"/>
      <c r="L38" s="157"/>
      <c r="M38" s="82"/>
    </row>
    <row r="39" spans="2:13" s="53" customFormat="1" ht="30">
      <c r="B39" s="93" t="s">
        <v>414</v>
      </c>
      <c r="C39" s="94" t="s">
        <v>463</v>
      </c>
      <c r="D39" s="2">
        <f t="shared" ref="D39" si="7">SUM(E39:K39)</f>
        <v>0</v>
      </c>
      <c r="E39" s="157"/>
      <c r="F39" s="162"/>
      <c r="G39" s="163"/>
      <c r="H39" s="159"/>
      <c r="I39" s="159"/>
      <c r="J39" s="162"/>
      <c r="K39" s="163"/>
      <c r="L39" s="159"/>
      <c r="M39" s="82"/>
    </row>
    <row r="40" spans="2:13" ht="30">
      <c r="B40" s="30" t="s">
        <v>645</v>
      </c>
      <c r="C40" s="6" t="s">
        <v>108</v>
      </c>
      <c r="D40" s="54"/>
      <c r="E40" s="158"/>
      <c r="F40" s="158"/>
      <c r="G40" s="158"/>
      <c r="H40" s="158"/>
      <c r="I40" s="158"/>
      <c r="J40" s="158"/>
      <c r="K40" s="158"/>
      <c r="L40" s="158"/>
      <c r="M40" s="81"/>
    </row>
    <row r="41" spans="2:13" s="53" customFormat="1" ht="30">
      <c r="B41" s="93" t="s">
        <v>542</v>
      </c>
      <c r="C41" s="91" t="s">
        <v>420</v>
      </c>
      <c r="D41" s="2">
        <f t="shared" ref="D41:D86" si="8">SUM(E41:K41)</f>
        <v>0</v>
      </c>
      <c r="E41" s="160">
        <f>SUM(E42:E45)</f>
        <v>0</v>
      </c>
      <c r="F41" s="162"/>
      <c r="G41" s="163"/>
      <c r="H41" s="163"/>
      <c r="I41" s="163"/>
      <c r="J41" s="163"/>
      <c r="K41" s="163"/>
      <c r="L41" s="164"/>
      <c r="M41" s="142" t="str">
        <f>IF((E41=E$11),"Выполнено","ПРОВЕРИТЬ (в сумме должно получиться общее число муниципальных районов)")</f>
        <v>Выполнено</v>
      </c>
    </row>
    <row r="42" spans="2:13">
      <c r="B42" s="90" t="s">
        <v>418</v>
      </c>
      <c r="C42" s="88" t="s">
        <v>530</v>
      </c>
      <c r="D42" s="2">
        <f t="shared" si="8"/>
        <v>0</v>
      </c>
      <c r="E42" s="157"/>
      <c r="F42" s="162"/>
      <c r="G42" s="163"/>
      <c r="H42" s="163"/>
      <c r="I42" s="163"/>
      <c r="J42" s="163"/>
      <c r="K42" s="163"/>
      <c r="L42" s="164"/>
      <c r="M42" s="82"/>
    </row>
    <row r="43" spans="2:13">
      <c r="B43" s="79" t="s">
        <v>289</v>
      </c>
      <c r="C43" s="64" t="s">
        <v>415</v>
      </c>
      <c r="D43" s="2">
        <f t="shared" si="8"/>
        <v>0</v>
      </c>
      <c r="E43" s="159"/>
      <c r="F43" s="162"/>
      <c r="G43" s="163"/>
      <c r="H43" s="163"/>
      <c r="I43" s="163"/>
      <c r="J43" s="163"/>
      <c r="K43" s="163"/>
      <c r="L43" s="164"/>
      <c r="M43" s="82"/>
    </row>
    <row r="44" spans="2:13">
      <c r="B44" s="79" t="s">
        <v>290</v>
      </c>
      <c r="C44" s="64" t="s">
        <v>416</v>
      </c>
      <c r="D44" s="2">
        <f t="shared" si="8"/>
        <v>0</v>
      </c>
      <c r="E44" s="159"/>
      <c r="F44" s="162"/>
      <c r="G44" s="163"/>
      <c r="H44" s="163"/>
      <c r="I44" s="163"/>
      <c r="J44" s="163"/>
      <c r="K44" s="163"/>
      <c r="L44" s="164"/>
      <c r="M44" s="82"/>
    </row>
    <row r="45" spans="2:13">
      <c r="B45" s="90" t="s">
        <v>421</v>
      </c>
      <c r="C45" s="91" t="s">
        <v>417</v>
      </c>
      <c r="D45" s="2">
        <f t="shared" si="8"/>
        <v>0</v>
      </c>
      <c r="E45" s="157"/>
      <c r="F45" s="162"/>
      <c r="G45" s="163"/>
      <c r="H45" s="163"/>
      <c r="I45" s="163"/>
      <c r="J45" s="163"/>
      <c r="K45" s="163"/>
      <c r="L45" s="164"/>
      <c r="M45" s="82"/>
    </row>
    <row r="46" spans="2:13" s="53" customFormat="1" ht="30">
      <c r="B46" s="79" t="s">
        <v>532</v>
      </c>
      <c r="C46" s="64" t="s">
        <v>419</v>
      </c>
      <c r="D46" s="2">
        <f t="shared" si="8"/>
        <v>0</v>
      </c>
      <c r="E46" s="160">
        <f>SUM(E47:E49)</f>
        <v>0</v>
      </c>
      <c r="F46" s="162"/>
      <c r="G46" s="163"/>
      <c r="H46" s="163"/>
      <c r="I46" s="163"/>
      <c r="J46" s="163"/>
      <c r="K46" s="163"/>
      <c r="L46" s="164"/>
      <c r="M46" s="142" t="str">
        <f>IF((E46=E$11),"Выполнено","ПРОВЕРИТЬ (в сумме должно получиться общее число муниципальных районов)")</f>
        <v>Выполнено</v>
      </c>
    </row>
    <row r="47" spans="2:13" s="53" customFormat="1">
      <c r="B47" s="79" t="s">
        <v>533</v>
      </c>
      <c r="C47" s="78" t="s">
        <v>376</v>
      </c>
      <c r="D47" s="2">
        <f t="shared" si="8"/>
        <v>0</v>
      </c>
      <c r="E47" s="159"/>
      <c r="F47" s="162"/>
      <c r="G47" s="163"/>
      <c r="H47" s="163"/>
      <c r="I47" s="163"/>
      <c r="J47" s="163"/>
      <c r="K47" s="163"/>
      <c r="L47" s="164"/>
      <c r="M47" s="82"/>
    </row>
    <row r="48" spans="2:13" s="53" customFormat="1">
      <c r="B48" s="143" t="s">
        <v>422</v>
      </c>
      <c r="C48" s="144" t="s">
        <v>1111</v>
      </c>
      <c r="D48" s="2">
        <f t="shared" si="8"/>
        <v>0</v>
      </c>
      <c r="E48" s="159"/>
      <c r="F48" s="162"/>
      <c r="G48" s="163"/>
      <c r="H48" s="163"/>
      <c r="I48" s="163"/>
      <c r="J48" s="163"/>
      <c r="K48" s="163"/>
      <c r="L48" s="164"/>
      <c r="M48" s="82"/>
    </row>
    <row r="49" spans="2:13" s="53" customFormat="1">
      <c r="B49" s="143" t="s">
        <v>1110</v>
      </c>
      <c r="C49" s="144" t="s">
        <v>1112</v>
      </c>
      <c r="D49" s="2">
        <f t="shared" si="8"/>
        <v>0</v>
      </c>
      <c r="E49" s="159"/>
      <c r="F49" s="162"/>
      <c r="G49" s="163"/>
      <c r="H49" s="163"/>
      <c r="I49" s="163"/>
      <c r="J49" s="163"/>
      <c r="K49" s="163"/>
      <c r="L49" s="164"/>
      <c r="M49" s="82"/>
    </row>
    <row r="50" spans="2:13" ht="30">
      <c r="B50" s="87" t="s">
        <v>423</v>
      </c>
      <c r="C50" s="92" t="s">
        <v>109</v>
      </c>
      <c r="D50" s="2">
        <f t="shared" si="8"/>
        <v>0</v>
      </c>
      <c r="E50" s="157"/>
      <c r="F50" s="165"/>
      <c r="G50" s="166"/>
      <c r="H50" s="166"/>
      <c r="I50" s="166"/>
      <c r="J50" s="166"/>
      <c r="K50" s="166"/>
      <c r="L50" s="167"/>
      <c r="M50" s="142" t="str">
        <f>IF((E50&lt;=E$11),"Выполнено","ПРОВЕРИТЬ (таких муниципальных районов не может быть больше их общего числа)")</f>
        <v>Выполнено</v>
      </c>
    </row>
    <row r="51" spans="2:13" ht="30">
      <c r="B51" s="63" t="s">
        <v>425</v>
      </c>
      <c r="C51" s="11" t="s">
        <v>117</v>
      </c>
      <c r="D51" s="2">
        <f t="shared" si="8"/>
        <v>1</v>
      </c>
      <c r="E51" s="160">
        <f t="shared" ref="E51:L51" si="9">SUM(E52:E57)</f>
        <v>0</v>
      </c>
      <c r="F51" s="160">
        <f t="shared" si="9"/>
        <v>0</v>
      </c>
      <c r="G51" s="160">
        <f t="shared" si="9"/>
        <v>1</v>
      </c>
      <c r="H51" s="160">
        <f t="shared" si="9"/>
        <v>0</v>
      </c>
      <c r="I51" s="160">
        <f t="shared" si="9"/>
        <v>0</v>
      </c>
      <c r="J51" s="160">
        <f t="shared" si="9"/>
        <v>0</v>
      </c>
      <c r="K51" s="160">
        <f t="shared" si="9"/>
        <v>0</v>
      </c>
      <c r="L51" s="160">
        <f t="shared" si="9"/>
        <v>0</v>
      </c>
      <c r="M51" s="142" t="str">
        <f>IF((D51=D$11)*AND(E51=E$11)*AND(F51=F$11)*AND(G51=G$11)*AND(H51=H$11),"Выполнено","ПРОВЕРИТЬ (в сумме должно получиться общее число муниципальных образований)")</f>
        <v>Выполнено</v>
      </c>
    </row>
    <row r="52" spans="2:13" ht="30">
      <c r="B52" s="69" t="s">
        <v>54</v>
      </c>
      <c r="C52" s="144" t="s">
        <v>1113</v>
      </c>
      <c r="D52" s="2">
        <f t="shared" si="8"/>
        <v>0</v>
      </c>
      <c r="E52" s="161"/>
      <c r="F52" s="161"/>
      <c r="G52" s="161"/>
      <c r="H52" s="161"/>
      <c r="I52" s="161"/>
      <c r="J52" s="161"/>
      <c r="K52" s="161"/>
      <c r="L52" s="159"/>
      <c r="M52" s="82"/>
    </row>
    <row r="53" spans="2:13">
      <c r="B53" s="69" t="s">
        <v>113</v>
      </c>
      <c r="C53" s="65" t="s">
        <v>464</v>
      </c>
      <c r="D53" s="2">
        <v>1</v>
      </c>
      <c r="E53" s="159"/>
      <c r="F53" s="159"/>
      <c r="G53" s="159">
        <v>1</v>
      </c>
      <c r="H53" s="159"/>
      <c r="I53" s="159"/>
      <c r="J53" s="159"/>
      <c r="K53" s="159"/>
      <c r="L53" s="159"/>
      <c r="M53" s="82"/>
    </row>
    <row r="54" spans="2:13">
      <c r="B54" s="69" t="s">
        <v>114</v>
      </c>
      <c r="C54" s="64" t="s">
        <v>424</v>
      </c>
      <c r="D54" s="2">
        <f t="shared" si="8"/>
        <v>0</v>
      </c>
      <c r="E54" s="161"/>
      <c r="F54" s="161"/>
      <c r="G54" s="161"/>
      <c r="H54" s="161"/>
      <c r="I54" s="161"/>
      <c r="J54" s="161"/>
      <c r="K54" s="161"/>
      <c r="L54" s="159"/>
      <c r="M54" s="82"/>
    </row>
    <row r="55" spans="2:13">
      <c r="B55" s="69" t="s">
        <v>426</v>
      </c>
      <c r="C55" s="11" t="s">
        <v>110</v>
      </c>
      <c r="D55" s="2">
        <f t="shared" si="8"/>
        <v>0</v>
      </c>
      <c r="E55" s="161"/>
      <c r="F55" s="161"/>
      <c r="G55" s="161"/>
      <c r="H55" s="161"/>
      <c r="I55" s="161"/>
      <c r="J55" s="161"/>
      <c r="K55" s="161"/>
      <c r="L55" s="159"/>
      <c r="M55" s="82"/>
    </row>
    <row r="56" spans="2:13">
      <c r="B56" s="69" t="s">
        <v>427</v>
      </c>
      <c r="C56" s="11" t="s">
        <v>111</v>
      </c>
      <c r="D56" s="2">
        <f t="shared" si="8"/>
        <v>0</v>
      </c>
      <c r="E56" s="168"/>
      <c r="F56" s="169"/>
      <c r="G56" s="169"/>
      <c r="H56" s="169"/>
      <c r="I56" s="170"/>
      <c r="J56" s="161"/>
      <c r="K56" s="161"/>
      <c r="L56" s="168"/>
      <c r="M56" s="82"/>
    </row>
    <row r="57" spans="2:13" ht="30">
      <c r="B57" s="69" t="s">
        <v>428</v>
      </c>
      <c r="C57" s="11" t="s">
        <v>112</v>
      </c>
      <c r="D57" s="2">
        <f t="shared" si="8"/>
        <v>0</v>
      </c>
      <c r="E57" s="165"/>
      <c r="F57" s="166"/>
      <c r="G57" s="166"/>
      <c r="H57" s="166"/>
      <c r="I57" s="166"/>
      <c r="J57" s="161"/>
      <c r="K57" s="161"/>
      <c r="L57" s="165"/>
      <c r="M57" s="82"/>
    </row>
    <row r="58" spans="2:13" s="53" customFormat="1">
      <c r="B58" s="63" t="s">
        <v>429</v>
      </c>
      <c r="C58" s="64" t="s">
        <v>430</v>
      </c>
      <c r="D58" s="59"/>
      <c r="E58" s="158"/>
      <c r="F58" s="158"/>
      <c r="G58" s="158"/>
      <c r="H58" s="158"/>
      <c r="I58" s="158"/>
      <c r="J58" s="158"/>
      <c r="K58" s="158"/>
      <c r="L58" s="158"/>
      <c r="M58" s="81"/>
    </row>
    <row r="59" spans="2:13" ht="30">
      <c r="B59" s="63" t="s">
        <v>115</v>
      </c>
      <c r="C59" s="64" t="s">
        <v>434</v>
      </c>
      <c r="D59" s="2">
        <f t="shared" si="8"/>
        <v>0</v>
      </c>
      <c r="E59" s="171"/>
      <c r="F59" s="160">
        <f>SUM(F60:F62)</f>
        <v>0</v>
      </c>
      <c r="G59" s="160">
        <f t="shared" ref="G59:I59" si="10">SUM(G60:G62)</f>
        <v>0</v>
      </c>
      <c r="H59" s="160">
        <f t="shared" si="10"/>
        <v>0</v>
      </c>
      <c r="I59" s="160">
        <f t="shared" si="10"/>
        <v>0</v>
      </c>
      <c r="J59" s="168"/>
      <c r="K59" s="170"/>
      <c r="L59" s="160">
        <f t="shared" ref="L59" si="11">SUM(L60:L62)</f>
        <v>0</v>
      </c>
      <c r="M59" s="82"/>
    </row>
    <row r="60" spans="2:13">
      <c r="B60" s="63" t="s">
        <v>431</v>
      </c>
      <c r="C60" s="64" t="s">
        <v>435</v>
      </c>
      <c r="D60" s="2">
        <f t="shared" si="8"/>
        <v>0</v>
      </c>
      <c r="E60" s="172"/>
      <c r="F60" s="161"/>
      <c r="G60" s="184"/>
      <c r="H60" s="161"/>
      <c r="I60" s="161"/>
      <c r="J60" s="162"/>
      <c r="K60" s="164"/>
      <c r="L60" s="159"/>
      <c r="M60" s="82"/>
    </row>
    <row r="61" spans="2:13">
      <c r="B61" s="63" t="s">
        <v>432</v>
      </c>
      <c r="C61" s="64" t="s">
        <v>436</v>
      </c>
      <c r="D61" s="2">
        <f t="shared" si="8"/>
        <v>0</v>
      </c>
      <c r="E61" s="172"/>
      <c r="F61" s="161"/>
      <c r="G61" s="161"/>
      <c r="H61" s="161"/>
      <c r="I61" s="161"/>
      <c r="J61" s="162"/>
      <c r="K61" s="164"/>
      <c r="L61" s="159"/>
      <c r="M61" s="82"/>
    </row>
    <row r="62" spans="2:13">
      <c r="B62" s="63" t="s">
        <v>433</v>
      </c>
      <c r="C62" s="64" t="s">
        <v>437</v>
      </c>
      <c r="D62" s="2">
        <f t="shared" si="8"/>
        <v>0</v>
      </c>
      <c r="E62" s="173"/>
      <c r="F62" s="161"/>
      <c r="G62" s="161"/>
      <c r="H62" s="161"/>
      <c r="I62" s="161"/>
      <c r="J62" s="165"/>
      <c r="K62" s="167"/>
      <c r="L62" s="159"/>
      <c r="M62" s="82"/>
    </row>
    <row r="63" spans="2:13" ht="30">
      <c r="B63" s="63" t="s">
        <v>116</v>
      </c>
      <c r="C63" s="64" t="s">
        <v>439</v>
      </c>
      <c r="D63" s="2">
        <f t="shared" si="8"/>
        <v>0</v>
      </c>
      <c r="E63" s="160">
        <f>SUM(E64:E65)</f>
        <v>0</v>
      </c>
      <c r="F63" s="168"/>
      <c r="G63" s="169"/>
      <c r="H63" s="169"/>
      <c r="I63" s="169"/>
      <c r="J63" s="169"/>
      <c r="K63" s="169"/>
      <c r="L63" s="170"/>
      <c r="M63" s="82"/>
    </row>
    <row r="64" spans="2:13">
      <c r="B64" s="63" t="s">
        <v>441</v>
      </c>
      <c r="C64" s="64" t="s">
        <v>436</v>
      </c>
      <c r="D64" s="2">
        <f t="shared" si="8"/>
        <v>0</v>
      </c>
      <c r="E64" s="161"/>
      <c r="F64" s="162"/>
      <c r="G64" s="174"/>
      <c r="H64" s="174"/>
      <c r="I64" s="174"/>
      <c r="J64" s="174"/>
      <c r="K64" s="174"/>
      <c r="L64" s="164"/>
      <c r="M64" s="82"/>
    </row>
    <row r="65" spans="2:13">
      <c r="B65" s="63" t="s">
        <v>442</v>
      </c>
      <c r="C65" s="64" t="s">
        <v>437</v>
      </c>
      <c r="D65" s="2">
        <f t="shared" si="8"/>
        <v>0</v>
      </c>
      <c r="E65" s="161"/>
      <c r="F65" s="165"/>
      <c r="G65" s="166"/>
      <c r="H65" s="166"/>
      <c r="I65" s="166"/>
      <c r="J65" s="166"/>
      <c r="K65" s="166"/>
      <c r="L65" s="167"/>
      <c r="M65" s="82"/>
    </row>
    <row r="66" spans="2:13" s="42" customFormat="1" ht="30">
      <c r="B66" s="63" t="s">
        <v>443</v>
      </c>
      <c r="C66" s="64" t="s">
        <v>440</v>
      </c>
      <c r="D66" s="2">
        <f t="shared" si="8"/>
        <v>0</v>
      </c>
      <c r="E66" s="175"/>
      <c r="F66" s="166"/>
      <c r="G66" s="166"/>
      <c r="H66" s="166"/>
      <c r="I66" s="166"/>
      <c r="J66" s="166"/>
      <c r="K66" s="160">
        <f t="shared" ref="K66" si="12">SUM(K67:K69)</f>
        <v>0</v>
      </c>
      <c r="L66" s="166"/>
      <c r="M66" s="82"/>
    </row>
    <row r="67" spans="2:13" s="42" customFormat="1">
      <c r="B67" s="63" t="s">
        <v>444</v>
      </c>
      <c r="C67" s="44" t="s">
        <v>118</v>
      </c>
      <c r="D67" s="2">
        <f t="shared" si="8"/>
        <v>0</v>
      </c>
      <c r="E67" s="175"/>
      <c r="F67" s="166"/>
      <c r="G67" s="166"/>
      <c r="H67" s="166"/>
      <c r="I67" s="166"/>
      <c r="J67" s="166"/>
      <c r="K67" s="161"/>
      <c r="L67" s="166"/>
      <c r="M67" s="82"/>
    </row>
    <row r="68" spans="2:13" s="42" customFormat="1">
      <c r="B68" s="63" t="s">
        <v>445</v>
      </c>
      <c r="C68" s="44" t="s">
        <v>119</v>
      </c>
      <c r="D68" s="2">
        <f t="shared" si="8"/>
        <v>0</v>
      </c>
      <c r="E68" s="175"/>
      <c r="F68" s="166"/>
      <c r="G68" s="166"/>
      <c r="H68" s="166"/>
      <c r="I68" s="166"/>
      <c r="J68" s="166"/>
      <c r="K68" s="161"/>
      <c r="L68" s="166"/>
      <c r="M68" s="82"/>
    </row>
    <row r="69" spans="2:13" s="42" customFormat="1">
      <c r="B69" s="63" t="s">
        <v>446</v>
      </c>
      <c r="C69" s="44" t="s">
        <v>120</v>
      </c>
      <c r="D69" s="2">
        <f t="shared" si="8"/>
        <v>0</v>
      </c>
      <c r="E69" s="175"/>
      <c r="F69" s="166"/>
      <c r="G69" s="166"/>
      <c r="H69" s="166"/>
      <c r="I69" s="166"/>
      <c r="J69" s="166"/>
      <c r="K69" s="161"/>
      <c r="L69" s="166"/>
      <c r="M69" s="82"/>
    </row>
    <row r="70" spans="2:13" s="53" customFormat="1" ht="30">
      <c r="B70" s="63" t="s">
        <v>447</v>
      </c>
      <c r="C70" s="64" t="s">
        <v>438</v>
      </c>
      <c r="D70" s="7">
        <f>SUM(D71:D73)</f>
        <v>0</v>
      </c>
      <c r="E70" s="176"/>
      <c r="F70" s="169"/>
      <c r="G70" s="169"/>
      <c r="H70" s="169"/>
      <c r="I70" s="169"/>
      <c r="J70" s="169"/>
      <c r="K70" s="169"/>
      <c r="L70" s="170"/>
      <c r="M70" s="82"/>
    </row>
    <row r="71" spans="2:13" s="53" customFormat="1">
      <c r="B71" s="63" t="s">
        <v>448</v>
      </c>
      <c r="C71" s="60" t="s">
        <v>118</v>
      </c>
      <c r="D71" s="2">
        <f>D60+D67</f>
        <v>0</v>
      </c>
      <c r="E71" s="162"/>
      <c r="F71" s="174"/>
      <c r="G71" s="174"/>
      <c r="H71" s="174"/>
      <c r="I71" s="174"/>
      <c r="J71" s="174"/>
      <c r="K71" s="174"/>
      <c r="L71" s="164"/>
      <c r="M71" s="82"/>
    </row>
    <row r="72" spans="2:13" s="53" customFormat="1">
      <c r="B72" s="63" t="s">
        <v>449</v>
      </c>
      <c r="C72" s="60" t="s">
        <v>119</v>
      </c>
      <c r="D72" s="2">
        <f>D61+D64+D68</f>
        <v>0</v>
      </c>
      <c r="E72" s="162"/>
      <c r="F72" s="174"/>
      <c r="G72" s="174"/>
      <c r="H72" s="174"/>
      <c r="I72" s="174"/>
      <c r="J72" s="174"/>
      <c r="K72" s="174"/>
      <c r="L72" s="164"/>
      <c r="M72" s="82"/>
    </row>
    <row r="73" spans="2:13" s="53" customFormat="1">
      <c r="B73" s="63" t="s">
        <v>450</v>
      </c>
      <c r="C73" s="60" t="s">
        <v>120</v>
      </c>
      <c r="D73" s="2">
        <f>D62+D65+D69</f>
        <v>0</v>
      </c>
      <c r="E73" s="165"/>
      <c r="F73" s="166"/>
      <c r="G73" s="166"/>
      <c r="H73" s="166"/>
      <c r="I73" s="166"/>
      <c r="J73" s="166"/>
      <c r="K73" s="166"/>
      <c r="L73" s="167"/>
      <c r="M73" s="82"/>
    </row>
    <row r="74" spans="2:13" ht="30">
      <c r="B74" s="100" t="s">
        <v>541</v>
      </c>
      <c r="C74" s="101" t="s">
        <v>121</v>
      </c>
      <c r="D74" s="54"/>
      <c r="E74" s="158"/>
      <c r="F74" s="158"/>
      <c r="G74" s="158"/>
      <c r="H74" s="158"/>
      <c r="I74" s="158"/>
      <c r="J74" s="158"/>
      <c r="K74" s="158"/>
      <c r="L74" s="158"/>
      <c r="M74" s="82"/>
    </row>
    <row r="75" spans="2:13" ht="30">
      <c r="B75" s="84" t="s">
        <v>377</v>
      </c>
      <c r="C75" s="92" t="s">
        <v>122</v>
      </c>
      <c r="D75" s="2">
        <f t="shared" si="8"/>
        <v>0</v>
      </c>
      <c r="E75" s="168"/>
      <c r="F75" s="169"/>
      <c r="G75" s="170"/>
      <c r="H75" s="157"/>
      <c r="I75" s="168"/>
      <c r="J75" s="170"/>
      <c r="K75" s="160"/>
      <c r="L75" s="171"/>
      <c r="M75" s="142" t="str">
        <f>IF((H75&lt;=H$11),"Выполнено","ПРОВЕРИТЬ (таких городских округов не может быть больше их общего числа)")</f>
        <v>Выполнено</v>
      </c>
    </row>
    <row r="76" spans="2:13">
      <c r="B76" s="84" t="s">
        <v>378</v>
      </c>
      <c r="C76" s="92" t="s">
        <v>123</v>
      </c>
      <c r="D76" s="2">
        <f t="shared" si="8"/>
        <v>0</v>
      </c>
      <c r="E76" s="165"/>
      <c r="F76" s="166"/>
      <c r="G76" s="167"/>
      <c r="H76" s="157"/>
      <c r="I76" s="165"/>
      <c r="J76" s="167"/>
      <c r="K76" s="157"/>
      <c r="L76" s="173"/>
      <c r="M76" s="142" t="str">
        <f>IF((D76&lt;=D$11),"Выполнено","ПРОВЕРИТЬ (таких муниципальных образований не может быть больше их общего числа)")</f>
        <v>Выполнено</v>
      </c>
    </row>
    <row r="77" spans="2:13" ht="30">
      <c r="B77" s="103" t="s">
        <v>540</v>
      </c>
      <c r="C77" s="94" t="s">
        <v>467</v>
      </c>
      <c r="D77" s="54"/>
      <c r="E77" s="158"/>
      <c r="F77" s="158"/>
      <c r="G77" s="158"/>
      <c r="H77" s="158"/>
      <c r="I77" s="158"/>
      <c r="J77" s="158"/>
      <c r="K77" s="158"/>
      <c r="L77" s="158"/>
      <c r="M77" s="81"/>
    </row>
    <row r="78" spans="2:13">
      <c r="B78" s="95" t="s">
        <v>468</v>
      </c>
      <c r="C78" s="96" t="s">
        <v>334</v>
      </c>
      <c r="D78" s="2">
        <f t="shared" si="8"/>
        <v>0</v>
      </c>
      <c r="E78" s="157"/>
      <c r="F78" s="161"/>
      <c r="G78" s="161"/>
      <c r="H78" s="157"/>
      <c r="I78" s="157"/>
      <c r="J78" s="161"/>
      <c r="K78" s="157"/>
      <c r="L78" s="157"/>
      <c r="M78" s="142" t="str">
        <f t="shared" ref="M78:M86" si="13">IF((D78&lt;=D$11)*AND(E78&lt;=E$11)*AND(F78&lt;=F$11)*AND(G78&lt;=G$11)*AND(H78&lt;=H$11),"Выполнено","ПРОВЕРИТЬ (таких муниципальных образований не может быть больше их общего числа)")</f>
        <v>Выполнено</v>
      </c>
    </row>
    <row r="79" spans="2:13" ht="30">
      <c r="B79" s="95" t="s">
        <v>469</v>
      </c>
      <c r="C79" s="96" t="s">
        <v>335</v>
      </c>
      <c r="D79" s="2">
        <f t="shared" si="8"/>
        <v>0</v>
      </c>
      <c r="E79" s="157"/>
      <c r="F79" s="161"/>
      <c r="G79" s="161"/>
      <c r="H79" s="157"/>
      <c r="I79" s="157"/>
      <c r="J79" s="161"/>
      <c r="K79" s="157"/>
      <c r="L79" s="157"/>
      <c r="M79" s="142" t="str">
        <f t="shared" si="13"/>
        <v>Выполнено</v>
      </c>
    </row>
    <row r="80" spans="2:13" ht="30">
      <c r="B80" s="95" t="s">
        <v>465</v>
      </c>
      <c r="C80" s="96" t="s">
        <v>336</v>
      </c>
      <c r="D80" s="2">
        <f t="shared" si="8"/>
        <v>0</v>
      </c>
      <c r="E80" s="157"/>
      <c r="F80" s="161"/>
      <c r="G80" s="161"/>
      <c r="H80" s="157"/>
      <c r="I80" s="157"/>
      <c r="J80" s="161"/>
      <c r="K80" s="157"/>
      <c r="L80" s="157"/>
      <c r="M80" s="142" t="str">
        <f t="shared" si="13"/>
        <v>Выполнено</v>
      </c>
    </row>
    <row r="81" spans="2:13" s="17" customFormat="1">
      <c r="B81" s="95" t="s">
        <v>466</v>
      </c>
      <c r="C81" s="96" t="s">
        <v>337</v>
      </c>
      <c r="D81" s="2">
        <f t="shared" si="8"/>
        <v>0</v>
      </c>
      <c r="E81" s="157"/>
      <c r="F81" s="161"/>
      <c r="G81" s="161"/>
      <c r="H81" s="157"/>
      <c r="I81" s="157"/>
      <c r="J81" s="161"/>
      <c r="K81" s="157"/>
      <c r="L81" s="157"/>
      <c r="M81" s="142" t="str">
        <f t="shared" si="13"/>
        <v>Выполнено</v>
      </c>
    </row>
    <row r="82" spans="2:13" s="45" customFormat="1" ht="30">
      <c r="B82" s="97" t="s">
        <v>470</v>
      </c>
      <c r="C82" s="98" t="s">
        <v>340</v>
      </c>
      <c r="D82" s="2">
        <f t="shared" si="8"/>
        <v>0</v>
      </c>
      <c r="E82" s="177"/>
      <c r="F82" s="178"/>
      <c r="G82" s="178"/>
      <c r="H82" s="177"/>
      <c r="I82" s="177"/>
      <c r="J82" s="178"/>
      <c r="K82" s="177"/>
      <c r="L82" s="177"/>
      <c r="M82" s="142" t="str">
        <f t="shared" si="13"/>
        <v>Выполнено</v>
      </c>
    </row>
    <row r="83" spans="2:13" s="45" customFormat="1">
      <c r="B83" s="97" t="s">
        <v>471</v>
      </c>
      <c r="C83" s="98" t="s">
        <v>338</v>
      </c>
      <c r="D83" s="2">
        <f t="shared" si="8"/>
        <v>0</v>
      </c>
      <c r="E83" s="177"/>
      <c r="F83" s="178"/>
      <c r="G83" s="178"/>
      <c r="H83" s="177"/>
      <c r="I83" s="177"/>
      <c r="J83" s="178"/>
      <c r="K83" s="177"/>
      <c r="L83" s="177"/>
      <c r="M83" s="142" t="str">
        <f t="shared" si="13"/>
        <v>Выполнено</v>
      </c>
    </row>
    <row r="84" spans="2:13" s="45" customFormat="1" ht="30">
      <c r="B84" s="97" t="s">
        <v>472</v>
      </c>
      <c r="C84" s="98" t="s">
        <v>339</v>
      </c>
      <c r="D84" s="2">
        <f t="shared" si="8"/>
        <v>0</v>
      </c>
      <c r="E84" s="177"/>
      <c r="F84" s="178"/>
      <c r="G84" s="178"/>
      <c r="H84" s="177"/>
      <c r="I84" s="177"/>
      <c r="J84" s="178"/>
      <c r="K84" s="177"/>
      <c r="L84" s="177"/>
      <c r="M84" s="142" t="str">
        <f t="shared" si="13"/>
        <v>Выполнено</v>
      </c>
    </row>
    <row r="85" spans="2:13" s="45" customFormat="1">
      <c r="B85" s="99" t="s">
        <v>379</v>
      </c>
      <c r="C85" s="98" t="s">
        <v>124</v>
      </c>
      <c r="D85" s="2">
        <f t="shared" si="8"/>
        <v>0</v>
      </c>
      <c r="E85" s="177"/>
      <c r="F85" s="177"/>
      <c r="G85" s="177"/>
      <c r="H85" s="177"/>
      <c r="I85" s="177"/>
      <c r="J85" s="177"/>
      <c r="K85" s="177"/>
      <c r="L85" s="177"/>
      <c r="M85" s="142" t="str">
        <f t="shared" si="13"/>
        <v>Выполнено</v>
      </c>
    </row>
    <row r="86" spans="2:13" s="45" customFormat="1" ht="45">
      <c r="B86" s="99" t="s">
        <v>380</v>
      </c>
      <c r="C86" s="98" t="s">
        <v>341</v>
      </c>
      <c r="D86" s="2">
        <f t="shared" si="8"/>
        <v>0</v>
      </c>
      <c r="E86" s="177"/>
      <c r="F86" s="177"/>
      <c r="G86" s="177"/>
      <c r="H86" s="177"/>
      <c r="I86" s="177"/>
      <c r="J86" s="177"/>
      <c r="K86" s="177"/>
      <c r="L86" s="177"/>
      <c r="M86" s="142" t="str">
        <f t="shared" si="13"/>
        <v>Выполнено</v>
      </c>
    </row>
    <row r="87" spans="2:13" ht="45">
      <c r="B87" s="100" t="s">
        <v>381</v>
      </c>
      <c r="C87" s="101" t="s">
        <v>451</v>
      </c>
      <c r="D87" s="2">
        <f>D88+D91+D110+D111+D112</f>
        <v>0</v>
      </c>
      <c r="E87" s="168"/>
      <c r="F87" s="169"/>
      <c r="G87" s="169"/>
      <c r="H87" s="169"/>
      <c r="I87" s="169"/>
      <c r="J87" s="169"/>
      <c r="K87" s="169"/>
      <c r="L87" s="170"/>
      <c r="M87" s="145"/>
    </row>
    <row r="88" spans="2:13" ht="30">
      <c r="B88" s="93" t="s">
        <v>544</v>
      </c>
      <c r="C88" s="92" t="s">
        <v>145</v>
      </c>
      <c r="D88" s="2">
        <f>D89+D90</f>
        <v>0</v>
      </c>
      <c r="E88" s="162"/>
      <c r="F88" s="174"/>
      <c r="G88" s="174"/>
      <c r="H88" s="174"/>
      <c r="I88" s="174"/>
      <c r="J88" s="174"/>
      <c r="K88" s="174"/>
      <c r="L88" s="164"/>
      <c r="M88" s="145"/>
    </row>
    <row r="89" spans="2:13">
      <c r="B89" s="93" t="s">
        <v>545</v>
      </c>
      <c r="C89" s="92" t="s">
        <v>125</v>
      </c>
      <c r="D89" s="62"/>
      <c r="E89" s="162"/>
      <c r="F89" s="174"/>
      <c r="G89" s="174"/>
      <c r="H89" s="174"/>
      <c r="I89" s="174"/>
      <c r="J89" s="174"/>
      <c r="K89" s="174"/>
      <c r="L89" s="164"/>
      <c r="M89" s="145"/>
    </row>
    <row r="90" spans="2:13">
      <c r="B90" s="93" t="s">
        <v>546</v>
      </c>
      <c r="C90" s="104" t="s">
        <v>302</v>
      </c>
      <c r="D90" s="62"/>
      <c r="E90" s="162"/>
      <c r="F90" s="174"/>
      <c r="G90" s="174"/>
      <c r="H90" s="174"/>
      <c r="I90" s="174"/>
      <c r="J90" s="174"/>
      <c r="K90" s="174"/>
      <c r="L90" s="164"/>
      <c r="M90" s="145"/>
    </row>
    <row r="91" spans="2:13" ht="30">
      <c r="B91" s="93" t="s">
        <v>547</v>
      </c>
      <c r="C91" s="92" t="s">
        <v>126</v>
      </c>
      <c r="D91" s="2">
        <f>D92+D96+D97+D106</f>
        <v>0</v>
      </c>
      <c r="E91" s="162"/>
      <c r="F91" s="174"/>
      <c r="G91" s="174"/>
      <c r="H91" s="174"/>
      <c r="I91" s="174"/>
      <c r="J91" s="174"/>
      <c r="K91" s="174"/>
      <c r="L91" s="164"/>
      <c r="M91" s="148" t="str">
        <f>IF(NOT((D88=D87)*AND(D12&lt;&gt;D13)),"Выполнено","ПРОВЕРИТЬ (если количество муниципальных образований изменилось, значит, были преобразования")</f>
        <v>Выполнено</v>
      </c>
    </row>
    <row r="92" spans="2:13">
      <c r="B92" s="93" t="s">
        <v>548</v>
      </c>
      <c r="C92" s="105" t="s">
        <v>291</v>
      </c>
      <c r="D92" s="2">
        <f>D93+D94+D95</f>
        <v>0</v>
      </c>
      <c r="E92" s="165"/>
      <c r="F92" s="166"/>
      <c r="G92" s="166"/>
      <c r="H92" s="166"/>
      <c r="I92" s="166"/>
      <c r="J92" s="166"/>
      <c r="K92" s="166"/>
      <c r="L92" s="167"/>
      <c r="M92" s="145"/>
    </row>
    <row r="93" spans="2:13" ht="30">
      <c r="B93" s="93" t="s">
        <v>549</v>
      </c>
      <c r="C93" s="92" t="s">
        <v>127</v>
      </c>
      <c r="D93" s="2">
        <f t="shared" ref="D93" si="14">SUM(E93:K93)</f>
        <v>0</v>
      </c>
      <c r="E93" s="157"/>
      <c r="F93" s="157"/>
      <c r="G93" s="157"/>
      <c r="H93" s="157"/>
      <c r="I93" s="157"/>
      <c r="J93" s="157"/>
      <c r="K93" s="157"/>
      <c r="L93" s="160"/>
      <c r="M93" s="145"/>
    </row>
    <row r="94" spans="2:13" ht="30">
      <c r="B94" s="93" t="s">
        <v>550</v>
      </c>
      <c r="C94" s="92" t="s">
        <v>128</v>
      </c>
      <c r="D94" s="62"/>
      <c r="E94" s="168"/>
      <c r="F94" s="169"/>
      <c r="G94" s="169"/>
      <c r="H94" s="169"/>
      <c r="I94" s="169"/>
      <c r="J94" s="169"/>
      <c r="K94" s="169"/>
      <c r="L94" s="170"/>
      <c r="M94" s="145"/>
    </row>
    <row r="95" spans="2:13" ht="30">
      <c r="B95" s="93" t="s">
        <v>551</v>
      </c>
      <c r="C95" s="92" t="s">
        <v>133</v>
      </c>
      <c r="D95" s="62"/>
      <c r="E95" s="165"/>
      <c r="F95" s="166"/>
      <c r="G95" s="166"/>
      <c r="H95" s="166"/>
      <c r="I95" s="166"/>
      <c r="J95" s="166"/>
      <c r="K95" s="166"/>
      <c r="L95" s="167"/>
      <c r="M95" s="145"/>
    </row>
    <row r="96" spans="2:13">
      <c r="B96" s="93" t="s">
        <v>552</v>
      </c>
      <c r="C96" s="92" t="s">
        <v>129</v>
      </c>
      <c r="D96" s="2">
        <f t="shared" ref="D96" si="15">SUM(E96:K96)</f>
        <v>0</v>
      </c>
      <c r="E96" s="157"/>
      <c r="F96" s="157"/>
      <c r="G96" s="157"/>
      <c r="H96" s="157"/>
      <c r="I96" s="157"/>
      <c r="J96" s="157"/>
      <c r="K96" s="157"/>
      <c r="L96" s="160"/>
      <c r="M96" s="145"/>
    </row>
    <row r="97" spans="2:13">
      <c r="B97" s="93" t="s">
        <v>553</v>
      </c>
      <c r="C97" s="92" t="s">
        <v>130</v>
      </c>
      <c r="D97" s="7">
        <f>SUM(D98:D105)</f>
        <v>0</v>
      </c>
      <c r="E97" s="168"/>
      <c r="F97" s="169"/>
      <c r="G97" s="169"/>
      <c r="H97" s="169"/>
      <c r="I97" s="169"/>
      <c r="J97" s="169"/>
      <c r="K97" s="169"/>
      <c r="L97" s="170"/>
      <c r="M97" s="145"/>
    </row>
    <row r="98" spans="2:13">
      <c r="B98" s="93" t="s">
        <v>554</v>
      </c>
      <c r="C98" s="92" t="s">
        <v>131</v>
      </c>
      <c r="D98" s="62"/>
      <c r="E98" s="162"/>
      <c r="F98" s="174"/>
      <c r="G98" s="174"/>
      <c r="H98" s="174"/>
      <c r="I98" s="174"/>
      <c r="J98" s="174"/>
      <c r="K98" s="174"/>
      <c r="L98" s="164"/>
      <c r="M98" s="145"/>
    </row>
    <row r="99" spans="2:13">
      <c r="B99" s="93" t="s">
        <v>555</v>
      </c>
      <c r="C99" s="92" t="s">
        <v>132</v>
      </c>
      <c r="D99" s="62"/>
      <c r="E99" s="162"/>
      <c r="F99" s="174"/>
      <c r="G99" s="174"/>
      <c r="H99" s="174"/>
      <c r="I99" s="174"/>
      <c r="J99" s="174"/>
      <c r="K99" s="174"/>
      <c r="L99" s="164"/>
      <c r="M99" s="145"/>
    </row>
    <row r="100" spans="2:13" ht="30">
      <c r="B100" s="93" t="s">
        <v>556</v>
      </c>
      <c r="C100" s="92" t="s">
        <v>137</v>
      </c>
      <c r="D100" s="62"/>
      <c r="E100" s="162"/>
      <c r="F100" s="174"/>
      <c r="G100" s="174"/>
      <c r="H100" s="174"/>
      <c r="I100" s="174"/>
      <c r="J100" s="174"/>
      <c r="K100" s="174"/>
      <c r="L100" s="164"/>
      <c r="M100" s="145"/>
    </row>
    <row r="101" spans="2:13" ht="30">
      <c r="B101" s="93" t="s">
        <v>557</v>
      </c>
      <c r="C101" s="92" t="s">
        <v>136</v>
      </c>
      <c r="D101" s="62"/>
      <c r="E101" s="162"/>
      <c r="F101" s="174"/>
      <c r="G101" s="174"/>
      <c r="H101" s="174"/>
      <c r="I101" s="174"/>
      <c r="J101" s="174"/>
      <c r="K101" s="174"/>
      <c r="L101" s="164"/>
      <c r="M101" s="145"/>
    </row>
    <row r="102" spans="2:13" ht="30">
      <c r="B102" s="93" t="s">
        <v>558</v>
      </c>
      <c r="C102" s="92" t="s">
        <v>134</v>
      </c>
      <c r="D102" s="62"/>
      <c r="E102" s="162"/>
      <c r="F102" s="174"/>
      <c r="G102" s="174"/>
      <c r="H102" s="174"/>
      <c r="I102" s="174"/>
      <c r="J102" s="174"/>
      <c r="K102" s="174"/>
      <c r="L102" s="164"/>
      <c r="M102" s="145"/>
    </row>
    <row r="103" spans="2:13" ht="30">
      <c r="B103" s="93" t="s">
        <v>559</v>
      </c>
      <c r="C103" s="92" t="s">
        <v>135</v>
      </c>
      <c r="D103" s="62"/>
      <c r="E103" s="162"/>
      <c r="F103" s="174"/>
      <c r="G103" s="174"/>
      <c r="H103" s="174"/>
      <c r="I103" s="174"/>
      <c r="J103" s="174"/>
      <c r="K103" s="174"/>
      <c r="L103" s="164"/>
      <c r="M103" s="145"/>
    </row>
    <row r="104" spans="2:13" ht="30">
      <c r="B104" s="93" t="s">
        <v>560</v>
      </c>
      <c r="C104" s="92" t="s">
        <v>138</v>
      </c>
      <c r="D104" s="62"/>
      <c r="E104" s="162"/>
      <c r="F104" s="174"/>
      <c r="G104" s="174"/>
      <c r="H104" s="174"/>
      <c r="I104" s="174"/>
      <c r="J104" s="174"/>
      <c r="K104" s="174"/>
      <c r="L104" s="164"/>
      <c r="M104" s="145"/>
    </row>
    <row r="105" spans="2:13">
      <c r="B105" s="93" t="s">
        <v>561</v>
      </c>
      <c r="C105" s="92" t="s">
        <v>139</v>
      </c>
      <c r="D105" s="62"/>
      <c r="E105" s="162"/>
      <c r="F105" s="174"/>
      <c r="G105" s="174"/>
      <c r="H105" s="174"/>
      <c r="I105" s="174"/>
      <c r="J105" s="174"/>
      <c r="K105" s="174"/>
      <c r="L105" s="164"/>
      <c r="M105" s="145"/>
    </row>
    <row r="106" spans="2:13" ht="45">
      <c r="B106" s="93" t="s">
        <v>562</v>
      </c>
      <c r="C106" s="92" t="s">
        <v>143</v>
      </c>
      <c r="D106" s="7">
        <f>SUM(D107:D109)</f>
        <v>0</v>
      </c>
      <c r="E106" s="162"/>
      <c r="F106" s="174"/>
      <c r="G106" s="174"/>
      <c r="H106" s="174"/>
      <c r="I106" s="174"/>
      <c r="J106" s="174"/>
      <c r="K106" s="174"/>
      <c r="L106" s="164"/>
      <c r="M106" s="145"/>
    </row>
    <row r="107" spans="2:13" ht="30">
      <c r="B107" s="93" t="s">
        <v>563</v>
      </c>
      <c r="C107" s="92" t="s">
        <v>140</v>
      </c>
      <c r="D107" s="62"/>
      <c r="E107" s="162"/>
      <c r="F107" s="174"/>
      <c r="G107" s="174"/>
      <c r="H107" s="174"/>
      <c r="I107" s="174"/>
      <c r="J107" s="174"/>
      <c r="K107" s="174"/>
      <c r="L107" s="164"/>
      <c r="M107" s="145"/>
    </row>
    <row r="108" spans="2:13" ht="45">
      <c r="B108" s="93" t="s">
        <v>564</v>
      </c>
      <c r="C108" s="92" t="s">
        <v>141</v>
      </c>
      <c r="D108" s="62"/>
      <c r="E108" s="162"/>
      <c r="F108" s="174"/>
      <c r="G108" s="174"/>
      <c r="H108" s="174"/>
      <c r="I108" s="174"/>
      <c r="J108" s="174"/>
      <c r="K108" s="174"/>
      <c r="L108" s="164"/>
      <c r="M108" s="145"/>
    </row>
    <row r="109" spans="2:13">
      <c r="B109" s="93" t="s">
        <v>565</v>
      </c>
      <c r="C109" s="92" t="s">
        <v>147</v>
      </c>
      <c r="D109" s="62"/>
      <c r="E109" s="162"/>
      <c r="F109" s="174"/>
      <c r="G109" s="174"/>
      <c r="H109" s="174"/>
      <c r="I109" s="174"/>
      <c r="J109" s="174"/>
      <c r="K109" s="174"/>
      <c r="L109" s="164"/>
      <c r="M109" s="145"/>
    </row>
    <row r="110" spans="2:13">
      <c r="B110" s="93" t="s">
        <v>566</v>
      </c>
      <c r="C110" s="92" t="s">
        <v>142</v>
      </c>
      <c r="D110" s="62"/>
      <c r="E110" s="162"/>
      <c r="F110" s="174"/>
      <c r="G110" s="174"/>
      <c r="H110" s="174"/>
      <c r="I110" s="174"/>
      <c r="J110" s="174"/>
      <c r="K110" s="174"/>
      <c r="L110" s="164"/>
      <c r="M110" s="145"/>
    </row>
    <row r="111" spans="2:13" ht="30">
      <c r="B111" s="93" t="s">
        <v>567</v>
      </c>
      <c r="C111" s="92" t="s">
        <v>144</v>
      </c>
      <c r="D111" s="62"/>
      <c r="E111" s="162"/>
      <c r="F111" s="174"/>
      <c r="G111" s="174"/>
      <c r="H111" s="174"/>
      <c r="I111" s="174"/>
      <c r="J111" s="174"/>
      <c r="K111" s="174"/>
      <c r="L111" s="164"/>
      <c r="M111" s="145"/>
    </row>
    <row r="112" spans="2:13" ht="30">
      <c r="B112" s="93" t="s">
        <v>568</v>
      </c>
      <c r="C112" s="92" t="s">
        <v>146</v>
      </c>
      <c r="D112" s="62"/>
      <c r="E112" s="162"/>
      <c r="F112" s="174"/>
      <c r="G112" s="174"/>
      <c r="H112" s="174"/>
      <c r="I112" s="174"/>
      <c r="J112" s="174"/>
      <c r="K112" s="174"/>
      <c r="L112" s="164"/>
      <c r="M112" s="145"/>
    </row>
    <row r="113" spans="2:13" ht="45">
      <c r="B113" s="95" t="s">
        <v>476</v>
      </c>
      <c r="C113" s="94" t="s">
        <v>158</v>
      </c>
      <c r="D113" s="62"/>
      <c r="E113" s="162"/>
      <c r="F113" s="174"/>
      <c r="G113" s="174"/>
      <c r="H113" s="174"/>
      <c r="I113" s="174"/>
      <c r="J113" s="174"/>
      <c r="K113" s="174"/>
      <c r="L113" s="164"/>
      <c r="M113" s="145"/>
    </row>
    <row r="114" spans="2:13">
      <c r="B114" s="95" t="s">
        <v>477</v>
      </c>
      <c r="C114" s="106" t="s">
        <v>149</v>
      </c>
      <c r="D114" s="62"/>
      <c r="E114" s="165"/>
      <c r="F114" s="166"/>
      <c r="G114" s="166"/>
      <c r="H114" s="166"/>
      <c r="I114" s="166"/>
      <c r="J114" s="166"/>
      <c r="K114" s="166"/>
      <c r="L114" s="167"/>
      <c r="M114" s="142" t="str">
        <f>IF((D114&lt;=D113),"Выполнено","ПРОВЕРИТЬ (эта подстрока не может быть больше основной строки)")</f>
        <v>Выполнено</v>
      </c>
    </row>
    <row r="115" spans="2:13" ht="60">
      <c r="B115" s="100" t="s">
        <v>382</v>
      </c>
      <c r="C115" s="101" t="s">
        <v>452</v>
      </c>
      <c r="D115" s="2">
        <f>D116+D119+D138+D139+D140</f>
        <v>0</v>
      </c>
      <c r="E115" s="168"/>
      <c r="F115" s="169"/>
      <c r="G115" s="169"/>
      <c r="H115" s="169"/>
      <c r="I115" s="169"/>
      <c r="J115" s="169"/>
      <c r="K115" s="169"/>
      <c r="L115" s="170"/>
      <c r="M115" s="145"/>
    </row>
    <row r="116" spans="2:13" ht="30">
      <c r="B116" s="93" t="s">
        <v>574</v>
      </c>
      <c r="C116" s="92" t="s">
        <v>145</v>
      </c>
      <c r="D116" s="2">
        <f>D117+D118</f>
        <v>0</v>
      </c>
      <c r="E116" s="162"/>
      <c r="F116" s="174"/>
      <c r="G116" s="174"/>
      <c r="H116" s="174"/>
      <c r="I116" s="174"/>
      <c r="J116" s="174"/>
      <c r="K116" s="174"/>
      <c r="L116" s="164"/>
      <c r="M116" s="145"/>
    </row>
    <row r="117" spans="2:13">
      <c r="B117" s="93" t="s">
        <v>575</v>
      </c>
      <c r="C117" s="92" t="s">
        <v>125</v>
      </c>
      <c r="D117" s="62"/>
      <c r="E117" s="162"/>
      <c r="F117" s="174"/>
      <c r="G117" s="174"/>
      <c r="H117" s="174"/>
      <c r="I117" s="174"/>
      <c r="J117" s="174"/>
      <c r="K117" s="174"/>
      <c r="L117" s="164"/>
      <c r="M117" s="145"/>
    </row>
    <row r="118" spans="2:13">
      <c r="B118" s="93" t="s">
        <v>576</v>
      </c>
      <c r="C118" s="104" t="s">
        <v>302</v>
      </c>
      <c r="D118" s="62"/>
      <c r="E118" s="162"/>
      <c r="F118" s="174"/>
      <c r="G118" s="174"/>
      <c r="H118" s="174"/>
      <c r="I118" s="174"/>
      <c r="J118" s="174"/>
      <c r="K118" s="174"/>
      <c r="L118" s="164"/>
      <c r="M118" s="145"/>
    </row>
    <row r="119" spans="2:13" ht="30">
      <c r="B119" s="93" t="s">
        <v>577</v>
      </c>
      <c r="C119" s="92" t="s">
        <v>126</v>
      </c>
      <c r="D119" s="2">
        <f>D120+D124+D125+D134</f>
        <v>0</v>
      </c>
      <c r="E119" s="162"/>
      <c r="F119" s="174"/>
      <c r="G119" s="174"/>
      <c r="H119" s="174"/>
      <c r="I119" s="174"/>
      <c r="J119" s="174"/>
      <c r="K119" s="174"/>
      <c r="L119" s="164"/>
      <c r="M119" s="148" t="str">
        <f>IF(NOT((D116=D115)*AND(D12&lt;&gt;D11)),"Выполнено","ПРОВЕРИТЬ (если количество муниципальных образований изменилось, значит, были преобразования")</f>
        <v>Выполнено</v>
      </c>
    </row>
    <row r="120" spans="2:13">
      <c r="B120" s="93" t="s">
        <v>578</v>
      </c>
      <c r="C120" s="105" t="s">
        <v>291</v>
      </c>
      <c r="D120" s="2">
        <f>D121+D122+D123</f>
        <v>0</v>
      </c>
      <c r="E120" s="165"/>
      <c r="F120" s="166"/>
      <c r="G120" s="166"/>
      <c r="H120" s="166"/>
      <c r="I120" s="166"/>
      <c r="J120" s="166"/>
      <c r="K120" s="166"/>
      <c r="L120" s="167"/>
      <c r="M120" s="145"/>
    </row>
    <row r="121" spans="2:13" ht="30">
      <c r="B121" s="93" t="s">
        <v>579</v>
      </c>
      <c r="C121" s="92" t="s">
        <v>127</v>
      </c>
      <c r="D121" s="2">
        <f t="shared" ref="D121" si="16">SUM(E121:K121)</f>
        <v>0</v>
      </c>
      <c r="E121" s="157"/>
      <c r="F121" s="157"/>
      <c r="G121" s="157"/>
      <c r="H121" s="157"/>
      <c r="I121" s="157"/>
      <c r="J121" s="157"/>
      <c r="K121" s="157"/>
      <c r="L121" s="160"/>
      <c r="M121" s="145"/>
    </row>
    <row r="122" spans="2:13" ht="30">
      <c r="B122" s="93" t="s">
        <v>580</v>
      </c>
      <c r="C122" s="92" t="s">
        <v>128</v>
      </c>
      <c r="D122" s="62"/>
      <c r="E122" s="168"/>
      <c r="F122" s="169"/>
      <c r="G122" s="169"/>
      <c r="H122" s="169"/>
      <c r="I122" s="169"/>
      <c r="J122" s="169"/>
      <c r="K122" s="169"/>
      <c r="L122" s="170"/>
      <c r="M122" s="145"/>
    </row>
    <row r="123" spans="2:13" ht="30">
      <c r="B123" s="93" t="s">
        <v>581</v>
      </c>
      <c r="C123" s="92" t="s">
        <v>133</v>
      </c>
      <c r="D123" s="62"/>
      <c r="E123" s="165"/>
      <c r="F123" s="166"/>
      <c r="G123" s="166"/>
      <c r="H123" s="166"/>
      <c r="I123" s="166"/>
      <c r="J123" s="166"/>
      <c r="K123" s="166"/>
      <c r="L123" s="167"/>
      <c r="M123" s="145"/>
    </row>
    <row r="124" spans="2:13">
      <c r="B124" s="93" t="s">
        <v>582</v>
      </c>
      <c r="C124" s="92" t="s">
        <v>129</v>
      </c>
      <c r="D124" s="2">
        <f t="shared" ref="D124" si="17">SUM(E124:K124)</f>
        <v>0</v>
      </c>
      <c r="E124" s="157"/>
      <c r="F124" s="157"/>
      <c r="G124" s="157"/>
      <c r="H124" s="157"/>
      <c r="I124" s="157"/>
      <c r="J124" s="157"/>
      <c r="K124" s="157"/>
      <c r="L124" s="160"/>
      <c r="M124" s="145"/>
    </row>
    <row r="125" spans="2:13">
      <c r="B125" s="93" t="s">
        <v>583</v>
      </c>
      <c r="C125" s="92" t="s">
        <v>130</v>
      </c>
      <c r="D125" s="7">
        <f>SUM(D126:D133)</f>
        <v>0</v>
      </c>
      <c r="E125" s="168"/>
      <c r="F125" s="169"/>
      <c r="G125" s="169"/>
      <c r="H125" s="169"/>
      <c r="I125" s="169"/>
      <c r="J125" s="169"/>
      <c r="K125" s="169"/>
      <c r="L125" s="170"/>
      <c r="M125" s="145"/>
    </row>
    <row r="126" spans="2:13">
      <c r="B126" s="93" t="s">
        <v>584</v>
      </c>
      <c r="C126" s="92" t="s">
        <v>131</v>
      </c>
      <c r="D126" s="62"/>
      <c r="E126" s="162"/>
      <c r="F126" s="174"/>
      <c r="G126" s="174"/>
      <c r="H126" s="174"/>
      <c r="I126" s="174"/>
      <c r="J126" s="174"/>
      <c r="K126" s="174"/>
      <c r="L126" s="164"/>
      <c r="M126" s="145"/>
    </row>
    <row r="127" spans="2:13">
      <c r="B127" s="93" t="s">
        <v>585</v>
      </c>
      <c r="C127" s="92" t="s">
        <v>132</v>
      </c>
      <c r="D127" s="62"/>
      <c r="E127" s="162"/>
      <c r="F127" s="174"/>
      <c r="G127" s="174"/>
      <c r="H127" s="174"/>
      <c r="I127" s="174"/>
      <c r="J127" s="174"/>
      <c r="K127" s="174"/>
      <c r="L127" s="164"/>
      <c r="M127" s="145"/>
    </row>
    <row r="128" spans="2:13" ht="30">
      <c r="B128" s="93" t="s">
        <v>586</v>
      </c>
      <c r="C128" s="92" t="s">
        <v>137</v>
      </c>
      <c r="D128" s="62"/>
      <c r="E128" s="162"/>
      <c r="F128" s="174"/>
      <c r="G128" s="174"/>
      <c r="H128" s="174"/>
      <c r="I128" s="174"/>
      <c r="J128" s="174"/>
      <c r="K128" s="174"/>
      <c r="L128" s="164"/>
      <c r="M128" s="145"/>
    </row>
    <row r="129" spans="2:13" ht="30">
      <c r="B129" s="93" t="s">
        <v>587</v>
      </c>
      <c r="C129" s="92" t="s">
        <v>136</v>
      </c>
      <c r="D129" s="62"/>
      <c r="E129" s="162"/>
      <c r="F129" s="174"/>
      <c r="G129" s="174"/>
      <c r="H129" s="174"/>
      <c r="I129" s="174"/>
      <c r="J129" s="174"/>
      <c r="K129" s="174"/>
      <c r="L129" s="164"/>
      <c r="M129" s="145"/>
    </row>
    <row r="130" spans="2:13" ht="30">
      <c r="B130" s="93" t="s">
        <v>588</v>
      </c>
      <c r="C130" s="92" t="s">
        <v>134</v>
      </c>
      <c r="D130" s="62"/>
      <c r="E130" s="162"/>
      <c r="F130" s="174"/>
      <c r="G130" s="174"/>
      <c r="H130" s="174"/>
      <c r="I130" s="174"/>
      <c r="J130" s="174"/>
      <c r="K130" s="174"/>
      <c r="L130" s="164"/>
      <c r="M130" s="145"/>
    </row>
    <row r="131" spans="2:13" ht="30">
      <c r="B131" s="93" t="s">
        <v>589</v>
      </c>
      <c r="C131" s="92" t="s">
        <v>135</v>
      </c>
      <c r="D131" s="62"/>
      <c r="E131" s="162"/>
      <c r="F131" s="174"/>
      <c r="G131" s="174"/>
      <c r="H131" s="174"/>
      <c r="I131" s="174"/>
      <c r="J131" s="174"/>
      <c r="K131" s="174"/>
      <c r="L131" s="164"/>
      <c r="M131" s="145"/>
    </row>
    <row r="132" spans="2:13" ht="30">
      <c r="B132" s="93" t="s">
        <v>590</v>
      </c>
      <c r="C132" s="92" t="s">
        <v>138</v>
      </c>
      <c r="D132" s="62"/>
      <c r="E132" s="162"/>
      <c r="F132" s="174"/>
      <c r="G132" s="174"/>
      <c r="H132" s="174"/>
      <c r="I132" s="174"/>
      <c r="J132" s="174"/>
      <c r="K132" s="174"/>
      <c r="L132" s="164"/>
      <c r="M132" s="145"/>
    </row>
    <row r="133" spans="2:13">
      <c r="B133" s="93" t="s">
        <v>591</v>
      </c>
      <c r="C133" s="92" t="s">
        <v>139</v>
      </c>
      <c r="D133" s="62"/>
      <c r="E133" s="162"/>
      <c r="F133" s="174"/>
      <c r="G133" s="174"/>
      <c r="H133" s="174"/>
      <c r="I133" s="174"/>
      <c r="J133" s="174"/>
      <c r="K133" s="174"/>
      <c r="L133" s="164"/>
      <c r="M133" s="145"/>
    </row>
    <row r="134" spans="2:13" ht="45">
      <c r="B134" s="93" t="s">
        <v>592</v>
      </c>
      <c r="C134" s="92" t="s">
        <v>143</v>
      </c>
      <c r="D134" s="7">
        <f>SUM(D135:D137)</f>
        <v>0</v>
      </c>
      <c r="E134" s="162"/>
      <c r="F134" s="174"/>
      <c r="G134" s="174"/>
      <c r="H134" s="174"/>
      <c r="I134" s="174"/>
      <c r="J134" s="174"/>
      <c r="K134" s="174"/>
      <c r="L134" s="164"/>
      <c r="M134" s="145"/>
    </row>
    <row r="135" spans="2:13" ht="30">
      <c r="B135" s="93" t="s">
        <v>593</v>
      </c>
      <c r="C135" s="92" t="s">
        <v>140</v>
      </c>
      <c r="D135" s="62"/>
      <c r="E135" s="162"/>
      <c r="F135" s="174"/>
      <c r="G135" s="174"/>
      <c r="H135" s="174"/>
      <c r="I135" s="174"/>
      <c r="J135" s="174"/>
      <c r="K135" s="174"/>
      <c r="L135" s="164"/>
      <c r="M135" s="145"/>
    </row>
    <row r="136" spans="2:13" ht="45">
      <c r="B136" s="93" t="s">
        <v>594</v>
      </c>
      <c r="C136" s="92" t="s">
        <v>141</v>
      </c>
      <c r="D136" s="62"/>
      <c r="E136" s="162"/>
      <c r="F136" s="174"/>
      <c r="G136" s="174"/>
      <c r="H136" s="174"/>
      <c r="I136" s="174"/>
      <c r="J136" s="174"/>
      <c r="K136" s="174"/>
      <c r="L136" s="164"/>
      <c r="M136" s="145"/>
    </row>
    <row r="137" spans="2:13">
      <c r="B137" s="93" t="s">
        <v>595</v>
      </c>
      <c r="C137" s="92" t="s">
        <v>147</v>
      </c>
      <c r="D137" s="62"/>
      <c r="E137" s="162"/>
      <c r="F137" s="174"/>
      <c r="G137" s="174"/>
      <c r="H137" s="174"/>
      <c r="I137" s="174"/>
      <c r="J137" s="174"/>
      <c r="K137" s="174"/>
      <c r="L137" s="164"/>
      <c r="M137" s="145"/>
    </row>
    <row r="138" spans="2:13">
      <c r="B138" s="93" t="s">
        <v>596</v>
      </c>
      <c r="C138" s="92" t="s">
        <v>142</v>
      </c>
      <c r="D138" s="62"/>
      <c r="E138" s="162"/>
      <c r="F138" s="174"/>
      <c r="G138" s="174"/>
      <c r="H138" s="174"/>
      <c r="I138" s="174"/>
      <c r="J138" s="174"/>
      <c r="K138" s="174"/>
      <c r="L138" s="164"/>
      <c r="M138" s="145"/>
    </row>
    <row r="139" spans="2:13" ht="30">
      <c r="B139" s="93" t="s">
        <v>597</v>
      </c>
      <c r="C139" s="92" t="s">
        <v>144</v>
      </c>
      <c r="D139" s="62"/>
      <c r="E139" s="162"/>
      <c r="F139" s="174"/>
      <c r="G139" s="174"/>
      <c r="H139" s="174"/>
      <c r="I139" s="174"/>
      <c r="J139" s="174"/>
      <c r="K139" s="174"/>
      <c r="L139" s="164"/>
      <c r="M139" s="145"/>
    </row>
    <row r="140" spans="2:13" ht="30">
      <c r="B140" s="93" t="s">
        <v>598</v>
      </c>
      <c r="C140" s="92" t="s">
        <v>146</v>
      </c>
      <c r="D140" s="62"/>
      <c r="E140" s="162"/>
      <c r="F140" s="174"/>
      <c r="G140" s="174"/>
      <c r="H140" s="174"/>
      <c r="I140" s="174"/>
      <c r="J140" s="174"/>
      <c r="K140" s="174"/>
      <c r="L140" s="164"/>
      <c r="M140" s="145"/>
    </row>
    <row r="141" spans="2:13" ht="45">
      <c r="B141" s="95" t="s">
        <v>474</v>
      </c>
      <c r="C141" s="106" t="s">
        <v>158</v>
      </c>
      <c r="D141" s="62"/>
      <c r="E141" s="162"/>
      <c r="F141" s="174"/>
      <c r="G141" s="174"/>
      <c r="H141" s="174"/>
      <c r="I141" s="174"/>
      <c r="J141" s="174"/>
      <c r="K141" s="174"/>
      <c r="L141" s="164"/>
      <c r="M141" s="145"/>
    </row>
    <row r="142" spans="2:13">
      <c r="B142" s="95" t="s">
        <v>475</v>
      </c>
      <c r="C142" s="94" t="s">
        <v>149</v>
      </c>
      <c r="D142" s="62"/>
      <c r="E142" s="165"/>
      <c r="F142" s="166"/>
      <c r="G142" s="166"/>
      <c r="H142" s="166"/>
      <c r="I142" s="166"/>
      <c r="J142" s="166"/>
      <c r="K142" s="166"/>
      <c r="L142" s="167"/>
      <c r="M142" s="142" t="str">
        <f>IF((D142&lt;=D141),"Выполнено","ПРОВЕРИТЬ (эта подстрока не может быть больше основной строки)")</f>
        <v>Выполнено</v>
      </c>
    </row>
    <row r="143" spans="2:13" ht="60">
      <c r="B143" s="100" t="s">
        <v>383</v>
      </c>
      <c r="C143" s="101" t="s">
        <v>1005</v>
      </c>
      <c r="D143" s="54"/>
      <c r="E143" s="158"/>
      <c r="F143" s="158"/>
      <c r="G143" s="158"/>
      <c r="H143" s="158"/>
      <c r="I143" s="158"/>
      <c r="J143" s="158"/>
      <c r="K143" s="158"/>
      <c r="L143" s="158"/>
      <c r="M143" s="146"/>
    </row>
    <row r="144" spans="2:13" ht="30">
      <c r="B144" s="93" t="s">
        <v>570</v>
      </c>
      <c r="C144" s="149" t="s">
        <v>148</v>
      </c>
      <c r="D144" s="2">
        <f t="shared" ref="D144:D147" si="18">SUM(E144:K144)</f>
        <v>0</v>
      </c>
      <c r="E144" s="157"/>
      <c r="F144" s="157"/>
      <c r="G144" s="157"/>
      <c r="H144" s="157"/>
      <c r="I144" s="157"/>
      <c r="J144" s="157"/>
      <c r="K144" s="157"/>
      <c r="L144" s="157"/>
      <c r="M144" s="145"/>
    </row>
    <row r="145" spans="2:13" ht="30">
      <c r="B145" s="93" t="s">
        <v>571</v>
      </c>
      <c r="C145" s="73" t="s">
        <v>304</v>
      </c>
      <c r="D145" s="2">
        <f t="shared" si="18"/>
        <v>0</v>
      </c>
      <c r="E145" s="157"/>
      <c r="F145" s="157"/>
      <c r="G145" s="157"/>
      <c r="H145" s="157"/>
      <c r="I145" s="157"/>
      <c r="J145" s="157"/>
      <c r="K145" s="157"/>
      <c r="L145" s="157"/>
      <c r="M145" s="145"/>
    </row>
    <row r="146" spans="2:13" ht="30">
      <c r="B146" s="93" t="s">
        <v>572</v>
      </c>
      <c r="C146" s="94" t="s">
        <v>473</v>
      </c>
      <c r="D146" s="2">
        <f t="shared" si="18"/>
        <v>0</v>
      </c>
      <c r="E146" s="157"/>
      <c r="F146" s="157"/>
      <c r="G146" s="157"/>
      <c r="H146" s="157"/>
      <c r="I146" s="157"/>
      <c r="J146" s="157"/>
      <c r="K146" s="157"/>
      <c r="L146" s="157"/>
      <c r="M146" s="145"/>
    </row>
    <row r="147" spans="2:13" ht="45">
      <c r="B147" s="93" t="s">
        <v>573</v>
      </c>
      <c r="C147" s="96" t="s">
        <v>345</v>
      </c>
      <c r="D147" s="2">
        <f t="shared" si="18"/>
        <v>0</v>
      </c>
      <c r="E147" s="157"/>
      <c r="F147" s="157"/>
      <c r="G147" s="157"/>
      <c r="H147" s="157"/>
      <c r="I147" s="157"/>
      <c r="J147" s="157"/>
      <c r="K147" s="157"/>
      <c r="L147" s="157"/>
      <c r="M147" s="145"/>
    </row>
    <row r="148" spans="2:13" s="53" customFormat="1" ht="30">
      <c r="B148" s="30" t="s">
        <v>478</v>
      </c>
      <c r="C148" s="6" t="s">
        <v>940</v>
      </c>
      <c r="D148" s="59"/>
      <c r="E148" s="158"/>
      <c r="F148" s="158"/>
      <c r="G148" s="158"/>
      <c r="H148" s="158"/>
      <c r="I148" s="158"/>
      <c r="J148" s="158"/>
      <c r="K148" s="158"/>
      <c r="L148" s="158"/>
      <c r="M148" s="146"/>
    </row>
    <row r="149" spans="2:13" s="53" customFormat="1" ht="45">
      <c r="B149" s="89" t="s">
        <v>5</v>
      </c>
      <c r="C149" s="86" t="s">
        <v>599</v>
      </c>
      <c r="D149" s="2">
        <v>1</v>
      </c>
      <c r="E149" s="159"/>
      <c r="F149" s="159"/>
      <c r="G149" s="159">
        <v>1</v>
      </c>
      <c r="H149" s="159"/>
      <c r="I149" s="159"/>
      <c r="J149" s="159"/>
      <c r="K149" s="159"/>
      <c r="L149" s="159"/>
      <c r="M149" s="142" t="str">
        <f>IF((D149&lt;=D$11)*AND(E149&lt;=E$11)*AND(F149&lt;=F$11)*AND(G149&lt;=G$11)*AND(H149&lt;=H$11),"Выполнено","ПРОВЕРИТЬ (таких муниципальных образований не может быть больше их общего числа)")</f>
        <v>Выполнено</v>
      </c>
    </row>
    <row r="150" spans="2:13" s="53" customFormat="1" ht="45">
      <c r="B150" s="93" t="s">
        <v>601</v>
      </c>
      <c r="C150" s="102" t="s">
        <v>600</v>
      </c>
      <c r="D150" s="2">
        <f t="shared" ref="D149:D150" si="19">SUM(E150:K150)</f>
        <v>0</v>
      </c>
      <c r="E150" s="179">
        <f t="shared" ref="E150:L150" si="20">E11-E149</f>
        <v>0</v>
      </c>
      <c r="F150" s="179">
        <f t="shared" si="20"/>
        <v>0</v>
      </c>
      <c r="G150" s="179">
        <f t="shared" si="20"/>
        <v>0</v>
      </c>
      <c r="H150" s="179">
        <f t="shared" si="20"/>
        <v>0</v>
      </c>
      <c r="I150" s="179">
        <f t="shared" si="20"/>
        <v>0</v>
      </c>
      <c r="J150" s="179">
        <f t="shared" si="20"/>
        <v>0</v>
      </c>
      <c r="K150" s="179">
        <f t="shared" si="20"/>
        <v>0</v>
      </c>
      <c r="L150" s="179">
        <f t="shared" si="20"/>
        <v>0</v>
      </c>
      <c r="M150" s="145"/>
    </row>
    <row r="151" spans="2:13" s="53" customFormat="1" ht="30">
      <c r="B151" s="27" t="s">
        <v>479</v>
      </c>
      <c r="C151" s="13" t="s">
        <v>284</v>
      </c>
      <c r="D151" s="59"/>
      <c r="E151" s="158"/>
      <c r="F151" s="158"/>
      <c r="G151" s="158"/>
      <c r="H151" s="158"/>
      <c r="I151" s="158"/>
      <c r="J151" s="158"/>
      <c r="K151" s="158"/>
      <c r="L151" s="158"/>
      <c r="M151" s="146"/>
    </row>
    <row r="152" spans="2:13" s="53" customFormat="1">
      <c r="B152" s="27" t="s">
        <v>55</v>
      </c>
      <c r="C152" s="44" t="s">
        <v>331</v>
      </c>
      <c r="D152" s="2">
        <v>1</v>
      </c>
      <c r="E152" s="161"/>
      <c r="F152" s="161"/>
      <c r="G152" s="161">
        <v>1</v>
      </c>
      <c r="H152" s="161"/>
      <c r="I152" s="161"/>
      <c r="J152" s="161"/>
      <c r="K152" s="161"/>
      <c r="L152" s="161"/>
      <c r="M152" s="142" t="str">
        <f>IF((D152&lt;=D$11)*AND(E152&lt;=E$11)*AND(F152&lt;=F$11)*AND(G152&lt;=G$11)*AND(H152&lt;=H$11),"Выполнено","ПРОВЕРИТЬ (таких муниципальных образований не может быть больше их общего числа)")</f>
        <v>Выполнено</v>
      </c>
    </row>
    <row r="153" spans="2:13" s="53" customFormat="1">
      <c r="B153" s="27" t="s">
        <v>56</v>
      </c>
      <c r="C153" s="44" t="s">
        <v>332</v>
      </c>
      <c r="D153" s="2">
        <v>1</v>
      </c>
      <c r="E153" s="161"/>
      <c r="F153" s="161"/>
      <c r="G153" s="161">
        <v>1</v>
      </c>
      <c r="H153" s="161"/>
      <c r="I153" s="161"/>
      <c r="J153" s="161"/>
      <c r="K153" s="161"/>
      <c r="L153" s="161"/>
      <c r="M153" s="142" t="str">
        <f>IF((D153&lt;=D$11)*AND(E153&lt;=E$11)*AND(F153&lt;=F$11)*AND(G153&lt;=G$11)*AND(H153&lt;=H$11),"Выполнено","ПРОВЕРИТЬ (таких муниципальных образований не может быть больше их общего числа)")</f>
        <v>Выполнено</v>
      </c>
    </row>
    <row r="154" spans="2:13" s="53" customFormat="1">
      <c r="B154" s="27" t="s">
        <v>57</v>
      </c>
      <c r="C154" s="13" t="s">
        <v>282</v>
      </c>
      <c r="D154" s="2">
        <v>1</v>
      </c>
      <c r="E154" s="161"/>
      <c r="F154" s="161"/>
      <c r="G154" s="161">
        <v>1</v>
      </c>
      <c r="H154" s="161"/>
      <c r="I154" s="161"/>
      <c r="J154" s="159"/>
      <c r="K154" s="159"/>
      <c r="L154" s="159"/>
      <c r="M154" s="142" t="str">
        <f>IF((D154&lt;=D$11)*AND(E154&lt;=E$11)*AND(F154&lt;=F$11)*AND(G154&lt;=G$11)*AND(H154&lt;=H$11),"Выполнено","ПРОВЕРИТЬ (таких муниципальных образований не может быть больше их общего числа)")</f>
        <v>Выполнено</v>
      </c>
    </row>
    <row r="155" spans="2:13" s="53" customFormat="1">
      <c r="B155" s="27" t="s">
        <v>941</v>
      </c>
      <c r="C155" s="13" t="s">
        <v>283</v>
      </c>
      <c r="D155" s="2">
        <v>1</v>
      </c>
      <c r="E155" s="161"/>
      <c r="F155" s="161"/>
      <c r="G155" s="161">
        <v>1</v>
      </c>
      <c r="H155" s="161"/>
      <c r="I155" s="161"/>
      <c r="J155" s="159"/>
      <c r="K155" s="159"/>
      <c r="L155" s="159"/>
      <c r="M155" s="142" t="str">
        <f>IF((D155&lt;=D$11)*AND(E155&lt;=E$11)*AND(F155&lt;=F$11)*AND(G155&lt;=G$11)*AND(H155&lt;=H$11),"Выполнено","ПРОВЕРИТЬ (таких муниципальных образований не может быть больше их общего числа)")</f>
        <v>Выполнено</v>
      </c>
    </row>
    <row r="156" spans="2:13" s="53" customFormat="1" ht="45">
      <c r="B156" s="27" t="s">
        <v>942</v>
      </c>
      <c r="C156" s="86" t="s">
        <v>943</v>
      </c>
      <c r="D156" s="2">
        <f t="shared" ref="D156" si="21">SUM(E156:K156)</f>
        <v>0</v>
      </c>
      <c r="E156" s="158"/>
      <c r="F156" s="158"/>
      <c r="G156" s="161"/>
      <c r="H156" s="180"/>
      <c r="I156" s="158"/>
      <c r="J156" s="158"/>
      <c r="K156" s="158"/>
      <c r="L156" s="181"/>
      <c r="M156" s="142" t="str">
        <f>IF((G156&lt;=G$11),"Выполнено","ПРОВЕРИТЬ (таких сельских поселений не может быть больше их общего числа)")</f>
        <v>Выполнено</v>
      </c>
    </row>
    <row r="157" spans="2:13" s="53" customFormat="1" ht="45">
      <c r="B157" s="93" t="s">
        <v>384</v>
      </c>
      <c r="C157" s="149" t="s">
        <v>1114</v>
      </c>
      <c r="D157" s="2">
        <f t="shared" ref="D157" si="22">SUM(E157:K157)</f>
        <v>0</v>
      </c>
      <c r="E157" s="157"/>
      <c r="F157" s="158"/>
      <c r="G157" s="158"/>
      <c r="H157" s="157"/>
      <c r="I157" s="157"/>
      <c r="J157" s="182"/>
      <c r="K157" s="158"/>
      <c r="L157" s="157"/>
      <c r="M157" s="142" t="str">
        <f>IF((E157&lt;=E$11)*AND(H157&lt;=H$11)*AND(I157&lt;=I$11),"Выполнено","ОШИБКА (таких муниципальных образований не больше общего числа муниципальных районов и городских округов)")</f>
        <v>Выполнено</v>
      </c>
    </row>
    <row r="158" spans="2:13" s="21" customFormat="1">
      <c r="B158" s="30" t="s">
        <v>492</v>
      </c>
      <c r="C158" s="6" t="s">
        <v>534</v>
      </c>
      <c r="D158" s="54"/>
      <c r="E158" s="158"/>
      <c r="F158" s="158"/>
      <c r="G158" s="158"/>
      <c r="H158" s="158"/>
      <c r="I158" s="158"/>
      <c r="J158" s="158"/>
      <c r="K158" s="158"/>
      <c r="L158" s="158"/>
      <c r="M158" s="146"/>
    </row>
    <row r="159" spans="2:13" s="21" customFormat="1" ht="30">
      <c r="B159" s="89" t="s">
        <v>22</v>
      </c>
      <c r="C159" s="86" t="s">
        <v>460</v>
      </c>
      <c r="D159" s="2">
        <v>1</v>
      </c>
      <c r="E159" s="159"/>
      <c r="F159" s="159"/>
      <c r="G159" s="159">
        <v>1</v>
      </c>
      <c r="H159" s="159"/>
      <c r="I159" s="159"/>
      <c r="J159" s="159"/>
      <c r="K159" s="159"/>
      <c r="L159" s="159"/>
      <c r="M159" s="150"/>
    </row>
    <row r="160" spans="2:13" s="21" customFormat="1" ht="30">
      <c r="B160" s="75" t="s">
        <v>602</v>
      </c>
      <c r="C160" s="86" t="s">
        <v>613</v>
      </c>
      <c r="D160" s="2">
        <v>1</v>
      </c>
      <c r="E160" s="161"/>
      <c r="F160" s="161"/>
      <c r="G160" s="161">
        <v>1</v>
      </c>
      <c r="H160" s="161"/>
      <c r="I160" s="161"/>
      <c r="J160" s="161"/>
      <c r="K160" s="161"/>
      <c r="L160" s="159"/>
      <c r="M160" s="142" t="str">
        <f>IF((D160&lt;=D159)*AND(E160&lt;=E159)*AND(F160&lt;=F159)*AND(G160&lt;=G159)*AND(H160&lt;=H159),"Выполнено","ПРОВЕРИТЬ (бюджеты принимаются в муниципальных образованиях, являющимися участниками бюджетного процесса в соответствующем году))")</f>
        <v>Выполнено</v>
      </c>
    </row>
    <row r="161" spans="2:13" s="21" customFormat="1" ht="30">
      <c r="B161" s="52" t="s">
        <v>494</v>
      </c>
      <c r="C161" s="65" t="s">
        <v>453</v>
      </c>
      <c r="D161" s="2">
        <f t="shared" ref="D159:D161" si="23">SUM(E161:K161)</f>
        <v>1</v>
      </c>
      <c r="E161" s="160">
        <f t="shared" ref="E161:L161" si="24">SUM(E162:E166)</f>
        <v>0</v>
      </c>
      <c r="F161" s="160">
        <f t="shared" si="24"/>
        <v>0</v>
      </c>
      <c r="G161" s="160">
        <f t="shared" si="24"/>
        <v>1</v>
      </c>
      <c r="H161" s="160">
        <f t="shared" si="24"/>
        <v>0</v>
      </c>
      <c r="I161" s="160">
        <f t="shared" si="24"/>
        <v>0</v>
      </c>
      <c r="J161" s="160">
        <f t="shared" si="24"/>
        <v>0</v>
      </c>
      <c r="K161" s="160">
        <f t="shared" si="24"/>
        <v>0</v>
      </c>
      <c r="L161" s="160">
        <f t="shared" si="24"/>
        <v>0</v>
      </c>
      <c r="M161" s="142" t="str">
        <f>IF((D161=D160)*AND(E161=E160)*AND(F161=F160)*AND(G161=G160)*AND(H161=H160),"Выполнено","ПРОВЕРИТЬ (этот показатель считается по принятым местным бюджетам)")</f>
        <v>Выполнено</v>
      </c>
    </row>
    <row r="162" spans="2:13" s="21" customFormat="1">
      <c r="B162" s="61" t="s">
        <v>611</v>
      </c>
      <c r="C162" s="102" t="s">
        <v>454</v>
      </c>
      <c r="D162" s="2">
        <f t="shared" ref="D162:D166" si="25">SUM(E162:K162)</f>
        <v>0</v>
      </c>
      <c r="E162" s="157"/>
      <c r="F162" s="157"/>
      <c r="G162" s="161"/>
      <c r="H162" s="157"/>
      <c r="I162" s="157"/>
      <c r="J162" s="157"/>
      <c r="K162" s="157"/>
      <c r="L162" s="157"/>
      <c r="M162" s="151"/>
    </row>
    <row r="163" spans="2:13" s="21" customFormat="1">
      <c r="B163" s="52" t="s">
        <v>608</v>
      </c>
      <c r="C163" s="65" t="s">
        <v>455</v>
      </c>
      <c r="D163" s="2">
        <v>1</v>
      </c>
      <c r="E163" s="161"/>
      <c r="F163" s="161"/>
      <c r="G163" s="161">
        <v>1</v>
      </c>
      <c r="H163" s="161"/>
      <c r="I163" s="161"/>
      <c r="J163" s="161"/>
      <c r="K163" s="161"/>
      <c r="L163" s="161"/>
      <c r="M163" s="151"/>
    </row>
    <row r="164" spans="2:13" s="21" customFormat="1">
      <c r="B164" s="52" t="s">
        <v>603</v>
      </c>
      <c r="C164" s="65" t="s">
        <v>456</v>
      </c>
      <c r="D164" s="2">
        <f t="shared" si="25"/>
        <v>0</v>
      </c>
      <c r="E164" s="161"/>
      <c r="F164" s="161"/>
      <c r="G164" s="161"/>
      <c r="H164" s="161"/>
      <c r="I164" s="161"/>
      <c r="J164" s="161"/>
      <c r="K164" s="161"/>
      <c r="L164" s="161"/>
      <c r="M164" s="151"/>
    </row>
    <row r="165" spans="2:13" s="21" customFormat="1">
      <c r="B165" s="52" t="s">
        <v>604</v>
      </c>
      <c r="C165" s="65" t="s">
        <v>457</v>
      </c>
      <c r="D165" s="2">
        <f t="shared" si="25"/>
        <v>0</v>
      </c>
      <c r="E165" s="161"/>
      <c r="F165" s="161"/>
      <c r="G165" s="161"/>
      <c r="H165" s="161"/>
      <c r="I165" s="161"/>
      <c r="J165" s="161"/>
      <c r="K165" s="161"/>
      <c r="L165" s="161"/>
      <c r="M165" s="151"/>
    </row>
    <row r="166" spans="2:13" s="21" customFormat="1">
      <c r="B166" s="61" t="s">
        <v>610</v>
      </c>
      <c r="C166" s="102" t="s">
        <v>458</v>
      </c>
      <c r="D166" s="2">
        <f t="shared" si="25"/>
        <v>0</v>
      </c>
      <c r="E166" s="157"/>
      <c r="F166" s="157"/>
      <c r="G166" s="157"/>
      <c r="H166" s="157"/>
      <c r="I166" s="157"/>
      <c r="J166" s="157"/>
      <c r="K166" s="157"/>
      <c r="L166" s="157"/>
      <c r="M166" s="151"/>
    </row>
    <row r="167" spans="2:13" s="21" customFormat="1" ht="90">
      <c r="B167" s="52" t="s">
        <v>58</v>
      </c>
      <c r="C167" s="86" t="s">
        <v>612</v>
      </c>
      <c r="D167" s="2">
        <f t="shared" ref="D167:D174" si="26">SUM(E167:K167)</f>
        <v>1</v>
      </c>
      <c r="E167" s="160">
        <f>SUM(E168:E172)</f>
        <v>0</v>
      </c>
      <c r="F167" s="160">
        <f t="shared" ref="F167:L167" si="27">SUM(F168:F172)</f>
        <v>0</v>
      </c>
      <c r="G167" s="160">
        <f t="shared" si="27"/>
        <v>1</v>
      </c>
      <c r="H167" s="160">
        <f t="shared" si="27"/>
        <v>0</v>
      </c>
      <c r="I167" s="160">
        <f t="shared" si="27"/>
        <v>0</v>
      </c>
      <c r="J167" s="160">
        <f t="shared" si="27"/>
        <v>0</v>
      </c>
      <c r="K167" s="160">
        <f t="shared" si="27"/>
        <v>0</v>
      </c>
      <c r="L167" s="160">
        <f t="shared" si="27"/>
        <v>0</v>
      </c>
      <c r="M167" s="142" t="str">
        <f>IF((D167&lt;=D160)*AND(E167&lt;=E160)*AND(F167&lt;=F160)*AND(G167&lt;=G160)*AND(H167&lt;=H160),"Выполнено","ПРОВЕРИТЬ (этот показатель считается по принятым местным бюджетам)")</f>
        <v>Выполнено</v>
      </c>
    </row>
    <row r="168" spans="2:13" s="21" customFormat="1">
      <c r="B168" s="61" t="s">
        <v>985</v>
      </c>
      <c r="C168" s="94" t="s">
        <v>454</v>
      </c>
      <c r="D168" s="2">
        <f t="shared" si="26"/>
        <v>0</v>
      </c>
      <c r="E168" s="157"/>
      <c r="F168" s="157"/>
      <c r="G168" s="161"/>
      <c r="H168" s="157"/>
      <c r="I168" s="157"/>
      <c r="J168" s="157"/>
      <c r="K168" s="157"/>
      <c r="L168" s="157"/>
      <c r="M168" s="151"/>
    </row>
    <row r="169" spans="2:13" s="21" customFormat="1">
      <c r="B169" s="52" t="s">
        <v>609</v>
      </c>
      <c r="C169" s="65" t="s">
        <v>455</v>
      </c>
      <c r="D169" s="2">
        <v>1</v>
      </c>
      <c r="E169" s="161"/>
      <c r="F169" s="161"/>
      <c r="G169" s="161">
        <v>1</v>
      </c>
      <c r="H169" s="161"/>
      <c r="I169" s="161"/>
      <c r="J169" s="161"/>
      <c r="K169" s="161"/>
      <c r="L169" s="161"/>
      <c r="M169" s="151"/>
    </row>
    <row r="170" spans="2:13" s="21" customFormat="1">
      <c r="B170" s="52" t="s">
        <v>605</v>
      </c>
      <c r="C170" s="65" t="s">
        <v>456</v>
      </c>
      <c r="D170" s="2">
        <f t="shared" si="26"/>
        <v>0</v>
      </c>
      <c r="E170" s="161"/>
      <c r="F170" s="161"/>
      <c r="G170" s="161"/>
      <c r="H170" s="161"/>
      <c r="I170" s="161"/>
      <c r="J170" s="161"/>
      <c r="K170" s="161"/>
      <c r="L170" s="161"/>
      <c r="M170" s="151"/>
    </row>
    <row r="171" spans="2:13" s="21" customFormat="1">
      <c r="B171" s="52" t="s">
        <v>606</v>
      </c>
      <c r="C171" s="65" t="s">
        <v>459</v>
      </c>
      <c r="D171" s="2">
        <f t="shared" si="26"/>
        <v>0</v>
      </c>
      <c r="E171" s="161"/>
      <c r="F171" s="161"/>
      <c r="G171" s="161"/>
      <c r="H171" s="161"/>
      <c r="I171" s="161"/>
      <c r="J171" s="161"/>
      <c r="K171" s="161"/>
      <c r="L171" s="161"/>
      <c r="M171" s="151"/>
    </row>
    <row r="172" spans="2:13" s="21" customFormat="1">
      <c r="B172" s="61" t="s">
        <v>986</v>
      </c>
      <c r="C172" s="107" t="s">
        <v>458</v>
      </c>
      <c r="D172" s="18">
        <f t="shared" si="26"/>
        <v>0</v>
      </c>
      <c r="E172" s="183"/>
      <c r="F172" s="183"/>
      <c r="G172" s="183"/>
      <c r="H172" s="183"/>
      <c r="I172" s="183"/>
      <c r="J172" s="183"/>
      <c r="K172" s="183"/>
      <c r="L172" s="157"/>
      <c r="M172" s="151"/>
    </row>
    <row r="173" spans="2:13" s="21" customFormat="1">
      <c r="B173" s="129" t="s">
        <v>984</v>
      </c>
      <c r="C173" s="130" t="s">
        <v>333</v>
      </c>
      <c r="D173" s="57">
        <f t="shared" si="26"/>
        <v>0</v>
      </c>
      <c r="E173" s="171">
        <f>E160-E167</f>
        <v>0</v>
      </c>
      <c r="F173" s="171">
        <f t="shared" ref="F173:L173" si="28">F160-F167</f>
        <v>0</v>
      </c>
      <c r="G173" s="171">
        <f t="shared" si="28"/>
        <v>0</v>
      </c>
      <c r="H173" s="171">
        <f t="shared" si="28"/>
        <v>0</v>
      </c>
      <c r="I173" s="171">
        <f t="shared" si="28"/>
        <v>0</v>
      </c>
      <c r="J173" s="171">
        <f t="shared" si="28"/>
        <v>0</v>
      </c>
      <c r="K173" s="171">
        <f t="shared" si="28"/>
        <v>0</v>
      </c>
      <c r="L173" s="171">
        <f t="shared" si="28"/>
        <v>0</v>
      </c>
      <c r="M173" s="151"/>
    </row>
    <row r="174" spans="2:13" s="21" customFormat="1" ht="45">
      <c r="B174" s="108" t="s">
        <v>385</v>
      </c>
      <c r="C174" s="109" t="s">
        <v>614</v>
      </c>
      <c r="D174" s="18">
        <f t="shared" si="26"/>
        <v>0</v>
      </c>
      <c r="E174" s="171">
        <f t="shared" ref="E174:L174" si="29">E159-E160</f>
        <v>0</v>
      </c>
      <c r="F174" s="171">
        <f t="shared" si="29"/>
        <v>0</v>
      </c>
      <c r="G174" s="171">
        <f t="shared" si="29"/>
        <v>0</v>
      </c>
      <c r="H174" s="171">
        <f t="shared" si="29"/>
        <v>0</v>
      </c>
      <c r="I174" s="171">
        <f t="shared" si="29"/>
        <v>0</v>
      </c>
      <c r="J174" s="171">
        <f t="shared" si="29"/>
        <v>0</v>
      </c>
      <c r="K174" s="171">
        <f t="shared" si="29"/>
        <v>0</v>
      </c>
      <c r="L174" s="171">
        <f t="shared" si="29"/>
        <v>0</v>
      </c>
      <c r="M174" s="151"/>
    </row>
    <row r="175" spans="2:13" s="21" customFormat="1" ht="30">
      <c r="B175" s="89" t="s">
        <v>493</v>
      </c>
      <c r="C175" s="86" t="s">
        <v>615</v>
      </c>
      <c r="D175" s="2">
        <v>1</v>
      </c>
      <c r="E175" s="159"/>
      <c r="F175" s="159"/>
      <c r="G175" s="159">
        <v>1</v>
      </c>
      <c r="H175" s="159"/>
      <c r="I175" s="159"/>
      <c r="J175" s="159"/>
      <c r="K175" s="159"/>
      <c r="L175" s="159"/>
      <c r="M175" s="150"/>
    </row>
    <row r="176" spans="2:13" s="21" customFormat="1" ht="30">
      <c r="B176" s="89" t="s">
        <v>59</v>
      </c>
      <c r="C176" s="86" t="s">
        <v>616</v>
      </c>
      <c r="D176" s="2">
        <v>1</v>
      </c>
      <c r="E176" s="161"/>
      <c r="F176" s="161"/>
      <c r="G176" s="161">
        <v>1</v>
      </c>
      <c r="H176" s="161"/>
      <c r="I176" s="161"/>
      <c r="J176" s="161"/>
      <c r="K176" s="161"/>
      <c r="L176" s="161"/>
      <c r="M176" s="142" t="str">
        <f>IF((D176&lt;=D175)*AND(E176&lt;=E175)*AND(F176&lt;=F175)*AND(G176&lt;=G175)*AND(H176&lt;=H175),"Выполнено","ПРОВЕРИТЬ (бюджеты принимаются в муниципальных образованиях, являющимися участниками бюджетного процесса в соответствующем году))")</f>
        <v>Выполнено</v>
      </c>
    </row>
    <row r="177" spans="2:13" s="21" customFormat="1" ht="30">
      <c r="B177" s="52" t="s">
        <v>60</v>
      </c>
      <c r="C177" s="86" t="s">
        <v>617</v>
      </c>
      <c r="D177" s="2">
        <f t="shared" ref="D175:D177" si="30">SUM(E177:K177)</f>
        <v>1</v>
      </c>
      <c r="E177" s="160">
        <f t="shared" ref="E177:L177" si="31">SUM(E178:E182)</f>
        <v>0</v>
      </c>
      <c r="F177" s="160">
        <f t="shared" si="31"/>
        <v>0</v>
      </c>
      <c r="G177" s="160">
        <f t="shared" si="31"/>
        <v>1</v>
      </c>
      <c r="H177" s="160">
        <f t="shared" si="31"/>
        <v>0</v>
      </c>
      <c r="I177" s="160">
        <f t="shared" si="31"/>
        <v>0</v>
      </c>
      <c r="J177" s="160">
        <f t="shared" si="31"/>
        <v>0</v>
      </c>
      <c r="K177" s="160">
        <f t="shared" si="31"/>
        <v>0</v>
      </c>
      <c r="L177" s="160">
        <f t="shared" si="31"/>
        <v>0</v>
      </c>
      <c r="M177" s="142" t="str">
        <f>IF((D177=D176)*AND(E177=E176)*AND(F177=F176)*AND(G177=G176)*AND(H177=H176),"Выполнено","ПРОВЕРИТЬ (этот показатель считается по принятым местным бюджетам)")</f>
        <v>Выполнено</v>
      </c>
    </row>
    <row r="178" spans="2:13" s="21" customFormat="1">
      <c r="B178" s="61" t="s">
        <v>618</v>
      </c>
      <c r="C178" s="102" t="s">
        <v>454</v>
      </c>
      <c r="D178" s="2">
        <f t="shared" ref="D178:D182" si="32">SUM(E178:K178)</f>
        <v>0</v>
      </c>
      <c r="E178" s="157"/>
      <c r="F178" s="157"/>
      <c r="G178" s="161"/>
      <c r="H178" s="157"/>
      <c r="I178" s="157"/>
      <c r="J178" s="157"/>
      <c r="K178" s="157"/>
      <c r="L178" s="157"/>
      <c r="M178" s="151"/>
    </row>
    <row r="179" spans="2:13" s="21" customFormat="1">
      <c r="B179" s="52" t="s">
        <v>619</v>
      </c>
      <c r="C179" s="65" t="s">
        <v>455</v>
      </c>
      <c r="D179" s="2">
        <f t="shared" si="32"/>
        <v>0</v>
      </c>
      <c r="E179" s="161"/>
      <c r="F179" s="161"/>
      <c r="G179" s="161"/>
      <c r="H179" s="161"/>
      <c r="I179" s="161"/>
      <c r="J179" s="161"/>
      <c r="K179" s="161"/>
      <c r="L179" s="161"/>
      <c r="M179" s="151"/>
    </row>
    <row r="180" spans="2:13" s="21" customFormat="1">
      <c r="B180" s="52" t="s">
        <v>620</v>
      </c>
      <c r="C180" s="65" t="s">
        <v>456</v>
      </c>
      <c r="D180" s="2">
        <v>1</v>
      </c>
      <c r="E180" s="161"/>
      <c r="F180" s="161"/>
      <c r="G180" s="161">
        <v>1</v>
      </c>
      <c r="H180" s="161"/>
      <c r="I180" s="161"/>
      <c r="J180" s="161"/>
      <c r="K180" s="161"/>
      <c r="L180" s="161"/>
      <c r="M180" s="151"/>
    </row>
    <row r="181" spans="2:13" s="21" customFormat="1">
      <c r="B181" s="52" t="s">
        <v>621</v>
      </c>
      <c r="C181" s="65" t="s">
        <v>457</v>
      </c>
      <c r="D181" s="2">
        <f t="shared" si="32"/>
        <v>0</v>
      </c>
      <c r="E181" s="161"/>
      <c r="F181" s="161"/>
      <c r="G181" s="161"/>
      <c r="H181" s="161"/>
      <c r="I181" s="161"/>
      <c r="J181" s="161"/>
      <c r="K181" s="161"/>
      <c r="L181" s="161"/>
      <c r="M181" s="151"/>
    </row>
    <row r="182" spans="2:13" s="21" customFormat="1">
      <c r="B182" s="61" t="s">
        <v>622</v>
      </c>
      <c r="C182" s="102" t="s">
        <v>458</v>
      </c>
      <c r="D182" s="2">
        <f t="shared" si="32"/>
        <v>0</v>
      </c>
      <c r="E182" s="157"/>
      <c r="F182" s="157"/>
      <c r="G182" s="157"/>
      <c r="H182" s="157"/>
      <c r="I182" s="157"/>
      <c r="J182" s="157"/>
      <c r="K182" s="157"/>
      <c r="L182" s="157"/>
      <c r="M182" s="151"/>
    </row>
    <row r="183" spans="2:13" s="21" customFormat="1" ht="90">
      <c r="B183" s="52" t="s">
        <v>646</v>
      </c>
      <c r="C183" s="194" t="s">
        <v>1147</v>
      </c>
      <c r="D183" s="2">
        <f t="shared" ref="D183:D192" si="33">SUM(E183:K183)</f>
        <v>1</v>
      </c>
      <c r="E183" s="160">
        <f>SUM(E184:E188)</f>
        <v>0</v>
      </c>
      <c r="F183" s="160">
        <f t="shared" ref="F183:L183" si="34">SUM(F184:F188)</f>
        <v>0</v>
      </c>
      <c r="G183" s="160">
        <f t="shared" si="34"/>
        <v>1</v>
      </c>
      <c r="H183" s="160">
        <f t="shared" si="34"/>
        <v>0</v>
      </c>
      <c r="I183" s="160">
        <f t="shared" si="34"/>
        <v>0</v>
      </c>
      <c r="J183" s="160">
        <f t="shared" si="34"/>
        <v>0</v>
      </c>
      <c r="K183" s="160">
        <f t="shared" si="34"/>
        <v>0</v>
      </c>
      <c r="L183" s="160">
        <f t="shared" si="34"/>
        <v>0</v>
      </c>
      <c r="M183" s="142" t="str">
        <f>IF((D183&lt;=D176)*AND(E183&lt;=E176)*AND(F183&lt;=F176)*AND(G183&lt;=G176)*AND(H183&lt;=H176),"Выполнено","ПРОВЕРИТЬ (этот показатель считается по принятым местным бюджетам)")</f>
        <v>Выполнено</v>
      </c>
    </row>
    <row r="184" spans="2:13" s="21" customFormat="1">
      <c r="B184" s="61" t="s">
        <v>623</v>
      </c>
      <c r="C184" s="94" t="s">
        <v>454</v>
      </c>
      <c r="D184" s="2">
        <f t="shared" si="33"/>
        <v>0</v>
      </c>
      <c r="E184" s="157"/>
      <c r="F184" s="157"/>
      <c r="G184" s="161"/>
      <c r="H184" s="157"/>
      <c r="I184" s="157"/>
      <c r="J184" s="157"/>
      <c r="K184" s="157"/>
      <c r="L184" s="157"/>
      <c r="M184" s="151"/>
    </row>
    <row r="185" spans="2:13" s="21" customFormat="1">
      <c r="B185" s="52" t="s">
        <v>624</v>
      </c>
      <c r="C185" s="65" t="s">
        <v>455</v>
      </c>
      <c r="D185" s="2">
        <v>1</v>
      </c>
      <c r="E185" s="161"/>
      <c r="F185" s="161"/>
      <c r="G185" s="161">
        <v>1</v>
      </c>
      <c r="H185" s="161"/>
      <c r="I185" s="161"/>
      <c r="J185" s="161"/>
      <c r="K185" s="161"/>
      <c r="L185" s="161"/>
      <c r="M185" s="151"/>
    </row>
    <row r="186" spans="2:13" s="21" customFormat="1">
      <c r="B186" s="52" t="s">
        <v>625</v>
      </c>
      <c r="C186" s="65" t="s">
        <v>456</v>
      </c>
      <c r="D186" s="2">
        <f t="shared" si="33"/>
        <v>0</v>
      </c>
      <c r="E186" s="161"/>
      <c r="F186" s="161"/>
      <c r="G186" s="161"/>
      <c r="H186" s="161"/>
      <c r="I186" s="161"/>
      <c r="J186" s="161"/>
      <c r="K186" s="161"/>
      <c r="L186" s="161"/>
      <c r="M186" s="151"/>
    </row>
    <row r="187" spans="2:13" s="21" customFormat="1">
      <c r="B187" s="52" t="s">
        <v>626</v>
      </c>
      <c r="C187" s="65" t="s">
        <v>459</v>
      </c>
      <c r="D187" s="2">
        <f t="shared" si="33"/>
        <v>0</v>
      </c>
      <c r="E187" s="161"/>
      <c r="F187" s="161"/>
      <c r="G187" s="161"/>
      <c r="H187" s="161"/>
      <c r="I187" s="161"/>
      <c r="J187" s="161"/>
      <c r="K187" s="161"/>
      <c r="L187" s="161"/>
      <c r="M187" s="151"/>
    </row>
    <row r="188" spans="2:13" s="21" customFormat="1">
      <c r="B188" s="61" t="s">
        <v>627</v>
      </c>
      <c r="C188" s="107" t="s">
        <v>458</v>
      </c>
      <c r="D188" s="57">
        <f t="shared" si="33"/>
        <v>0</v>
      </c>
      <c r="E188" s="183"/>
      <c r="F188" s="183"/>
      <c r="G188" s="183"/>
      <c r="H188" s="183"/>
      <c r="I188" s="183"/>
      <c r="J188" s="183"/>
      <c r="K188" s="183"/>
      <c r="L188" s="157"/>
      <c r="M188" s="151"/>
    </row>
    <row r="189" spans="2:13" s="21" customFormat="1">
      <c r="B189" s="129" t="s">
        <v>983</v>
      </c>
      <c r="C189" s="130" t="s">
        <v>333</v>
      </c>
      <c r="D189" s="57">
        <f t="shared" si="33"/>
        <v>0</v>
      </c>
      <c r="E189" s="171">
        <f t="shared" ref="E189:L189" si="35">E176-E183</f>
        <v>0</v>
      </c>
      <c r="F189" s="171">
        <f t="shared" si="35"/>
        <v>0</v>
      </c>
      <c r="G189" s="171">
        <f t="shared" si="35"/>
        <v>0</v>
      </c>
      <c r="H189" s="171">
        <f t="shared" si="35"/>
        <v>0</v>
      </c>
      <c r="I189" s="171">
        <f t="shared" si="35"/>
        <v>0</v>
      </c>
      <c r="J189" s="171">
        <f t="shared" si="35"/>
        <v>0</v>
      </c>
      <c r="K189" s="171">
        <f t="shared" si="35"/>
        <v>0</v>
      </c>
      <c r="L189" s="171">
        <f t="shared" si="35"/>
        <v>0</v>
      </c>
      <c r="M189" s="151"/>
    </row>
    <row r="190" spans="2:13" s="21" customFormat="1" ht="45">
      <c r="B190" s="108" t="s">
        <v>607</v>
      </c>
      <c r="C190" s="109" t="s">
        <v>628</v>
      </c>
      <c r="D190" s="57">
        <f t="shared" si="33"/>
        <v>0</v>
      </c>
      <c r="E190" s="179">
        <f t="shared" ref="E190:L190" si="36">E175-E176</f>
        <v>0</v>
      </c>
      <c r="F190" s="179">
        <f t="shared" si="36"/>
        <v>0</v>
      </c>
      <c r="G190" s="179">
        <f t="shared" si="36"/>
        <v>0</v>
      </c>
      <c r="H190" s="179">
        <f t="shared" si="36"/>
        <v>0</v>
      </c>
      <c r="I190" s="179">
        <f t="shared" si="36"/>
        <v>0</v>
      </c>
      <c r="J190" s="179">
        <f t="shared" si="36"/>
        <v>0</v>
      </c>
      <c r="K190" s="179">
        <f t="shared" si="36"/>
        <v>0</v>
      </c>
      <c r="L190" s="179">
        <f t="shared" si="36"/>
        <v>0</v>
      </c>
      <c r="M190" s="151"/>
    </row>
    <row r="191" spans="2:13" s="21" customFormat="1" ht="30">
      <c r="B191" s="108" t="s">
        <v>1012</v>
      </c>
      <c r="C191" s="109" t="s">
        <v>629</v>
      </c>
      <c r="D191" s="57">
        <f t="shared" si="33"/>
        <v>0</v>
      </c>
      <c r="E191" s="183"/>
      <c r="F191" s="183"/>
      <c r="G191" s="183"/>
      <c r="H191" s="183"/>
      <c r="I191" s="183"/>
      <c r="J191" s="183"/>
      <c r="K191" s="183"/>
      <c r="L191" s="183"/>
      <c r="M191" s="151"/>
    </row>
    <row r="192" spans="2:13" s="21" customFormat="1" ht="30">
      <c r="B192" s="108" t="s">
        <v>1013</v>
      </c>
      <c r="C192" s="109" t="s">
        <v>630</v>
      </c>
      <c r="D192" s="57">
        <f t="shared" si="33"/>
        <v>0</v>
      </c>
      <c r="E192" s="183"/>
      <c r="F192" s="183"/>
      <c r="G192" s="183"/>
      <c r="H192" s="183"/>
      <c r="I192" s="183"/>
      <c r="J192" s="183"/>
      <c r="K192" s="183"/>
      <c r="L192" s="183"/>
      <c r="M192" s="151"/>
    </row>
    <row r="193" spans="2:13" s="53" customFormat="1" ht="45">
      <c r="B193" s="29" t="s">
        <v>497</v>
      </c>
      <c r="C193" s="6" t="s">
        <v>521</v>
      </c>
      <c r="D193" s="59"/>
      <c r="E193" s="158"/>
      <c r="F193" s="158"/>
      <c r="G193" s="158"/>
      <c r="H193" s="158"/>
      <c r="I193" s="158"/>
      <c r="J193" s="158"/>
      <c r="K193" s="158"/>
      <c r="L193" s="158"/>
      <c r="M193" s="146"/>
    </row>
    <row r="194" spans="2:13" s="53" customFormat="1" ht="90">
      <c r="B194" s="31" t="s">
        <v>631</v>
      </c>
      <c r="C194" s="70" t="s">
        <v>526</v>
      </c>
      <c r="D194" s="2">
        <v>1</v>
      </c>
      <c r="E194" s="161"/>
      <c r="F194" s="161"/>
      <c r="G194" s="161">
        <v>1</v>
      </c>
      <c r="H194" s="161"/>
      <c r="I194" s="161"/>
      <c r="J194" s="161"/>
      <c r="K194" s="161"/>
      <c r="L194" s="159"/>
      <c r="M194" s="142" t="str">
        <f>IF((D194&lt;=D159)*AND(E194&lt;=E159)*AND(F194&lt;=F159)*AND(G194&lt;=G159)*AND(H194&lt;=H159),"Выполнено","ПРОВЕРИТЬ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f>
        <v>Выполнено</v>
      </c>
    </row>
    <row r="195" spans="2:13" s="53" customFormat="1" ht="45">
      <c r="B195" s="31" t="s">
        <v>632</v>
      </c>
      <c r="C195" s="44" t="s">
        <v>305</v>
      </c>
      <c r="D195" s="2">
        <f t="shared" ref="D194:D222" si="37">SUM(E195:K195)</f>
        <v>0</v>
      </c>
      <c r="E195" s="161"/>
      <c r="F195" s="161"/>
      <c r="G195" s="161"/>
      <c r="H195" s="161"/>
      <c r="I195" s="161"/>
      <c r="J195" s="161"/>
      <c r="K195" s="161"/>
      <c r="L195" s="159"/>
      <c r="M195" s="142" t="str">
        <f>IF((D195&lt;=D194)*AND(E195&lt;=E194)*AND(F195&lt;=F194)*AND(G195&lt;=G194)*AND(H195&lt;=H194),"Выполнено","ПРОВЕРИТЬ (значения этой подстроки не могут быть больше значений основной строки)")</f>
        <v>Выполнено</v>
      </c>
    </row>
    <row r="196" spans="2:13" s="53" customFormat="1" ht="30">
      <c r="B196" s="31" t="s">
        <v>633</v>
      </c>
      <c r="C196" s="12" t="s">
        <v>150</v>
      </c>
      <c r="D196" s="2"/>
      <c r="E196" s="161"/>
      <c r="F196" s="161"/>
      <c r="G196" s="161"/>
      <c r="H196" s="161"/>
      <c r="I196" s="161"/>
      <c r="J196" s="161"/>
      <c r="K196" s="184"/>
      <c r="L196" s="159"/>
      <c r="M196" s="142" t="str">
        <f>IF((D196&lt;=D195)*AND(E196&lt;=E195)*AND(F196&lt;=F195)*AND(G196&lt;=G195)*AND(H196&lt;=H195),"Выполнено","ПРОВЕРИТЬ (значения этой подстроки не могут быть больше значений основной строки)")</f>
        <v>Выполнено</v>
      </c>
    </row>
    <row r="197" spans="2:13" s="53" customFormat="1" ht="30">
      <c r="B197" s="128" t="s">
        <v>981</v>
      </c>
      <c r="C197" s="106" t="s">
        <v>151</v>
      </c>
      <c r="D197" s="2">
        <v>1</v>
      </c>
      <c r="E197" s="157"/>
      <c r="F197" s="157"/>
      <c r="G197" s="157">
        <v>1</v>
      </c>
      <c r="H197" s="157"/>
      <c r="I197" s="157"/>
      <c r="J197" s="157"/>
      <c r="K197" s="157"/>
      <c r="L197" s="157"/>
      <c r="M197" s="142" t="str">
        <f>IF((D197&lt;=D195)*AND(E197&lt;=E195)*AND(F197&lt;=F195)*AND(G197&lt;=G195)*AND(H197&lt;=H195),"Выполнено","ПРОВЕРИТЬ (значения этой подстроки не могут быть больше значений основной строки)")</f>
        <v>ПРОВЕРИТЬ (значения этой подстроки не могут быть больше значений основной строки)</v>
      </c>
    </row>
    <row r="198" spans="2:13" s="53" customFormat="1" ht="75">
      <c r="B198" s="31" t="s">
        <v>634</v>
      </c>
      <c r="C198" s="44" t="s">
        <v>306</v>
      </c>
      <c r="D198" s="2">
        <f t="shared" si="37"/>
        <v>0</v>
      </c>
      <c r="E198" s="161"/>
      <c r="F198" s="161"/>
      <c r="G198" s="161"/>
      <c r="H198" s="161"/>
      <c r="I198" s="161"/>
      <c r="J198" s="161"/>
      <c r="K198" s="161"/>
      <c r="L198" s="159"/>
      <c r="M198" s="142" t="str">
        <f>IF((D198&lt;=D194)*AND(E198&lt;=E194)*AND(F198&lt;=F194)*AND(G198&lt;=G194)*AND(H198&lt;=H194),"Выполнено","ОШИБКА (значения этой подстроки не могут быть больше значений основной строки)")</f>
        <v>Выполнено</v>
      </c>
    </row>
    <row r="199" spans="2:13" s="53" customFormat="1" ht="45">
      <c r="B199" s="31" t="s">
        <v>635</v>
      </c>
      <c r="C199" s="70" t="s">
        <v>522</v>
      </c>
      <c r="D199" s="2">
        <f t="shared" si="37"/>
        <v>0</v>
      </c>
      <c r="E199" s="182"/>
      <c r="F199" s="158"/>
      <c r="G199" s="158"/>
      <c r="H199" s="158"/>
      <c r="I199" s="158"/>
      <c r="J199" s="181"/>
      <c r="K199" s="161"/>
      <c r="L199" s="184"/>
      <c r="M199" s="148" t="str">
        <f>IF((K199&lt;=K198),"Выполнено","ПРОВЕРИТЬ (эта подстрока не может быть больше основной строки)")</f>
        <v>Выполнено</v>
      </c>
    </row>
    <row r="200" spans="2:13" s="53" customFormat="1">
      <c r="B200" s="136" t="s">
        <v>1017</v>
      </c>
      <c r="C200" s="106" t="s">
        <v>152</v>
      </c>
      <c r="D200" s="2">
        <f t="shared" si="37"/>
        <v>0</v>
      </c>
      <c r="E200" s="157"/>
      <c r="F200" s="157"/>
      <c r="G200" s="157"/>
      <c r="H200" s="157"/>
      <c r="I200" s="157"/>
      <c r="J200" s="157"/>
      <c r="K200" s="157"/>
      <c r="L200" s="157"/>
      <c r="M200" s="142" t="str">
        <f>IF((D200&lt;=D198)*AND(E200&lt;=E198)*AND(F200&lt;=F198)*AND(G200&lt;=G198)*AND(H200&lt;=H198),"Выполнено","ПРОВЕРИТЬ (значения этой подстроки не могут быть больше значений основной строки)")</f>
        <v>Выполнено</v>
      </c>
    </row>
    <row r="201" spans="2:13" s="53" customFormat="1" ht="60">
      <c r="B201" s="137" t="s">
        <v>1018</v>
      </c>
      <c r="C201" s="70" t="s">
        <v>523</v>
      </c>
      <c r="D201" s="2">
        <f t="shared" si="37"/>
        <v>0</v>
      </c>
      <c r="E201" s="161"/>
      <c r="F201" s="161"/>
      <c r="G201" s="161"/>
      <c r="H201" s="161"/>
      <c r="I201" s="161"/>
      <c r="J201" s="161"/>
      <c r="K201" s="161"/>
      <c r="L201" s="159"/>
      <c r="M201" s="142" t="str">
        <f>IF((D201&lt;=D198)*AND(E201&lt;=E198)*AND(F201&lt;=F198)*AND(G201&lt;=G198)*AND(H201&lt;=H198),"Выполнено","ПРОВЕРИТЬ (значения этой подстроки не могут быть больше значений основной строки)")</f>
        <v>Выполнено</v>
      </c>
    </row>
    <row r="202" spans="2:13" s="53" customFormat="1" ht="75">
      <c r="B202" s="31" t="s">
        <v>636</v>
      </c>
      <c r="C202" s="44" t="s">
        <v>307</v>
      </c>
      <c r="D202" s="2"/>
      <c r="E202" s="159"/>
      <c r="F202" s="159"/>
      <c r="G202" s="159"/>
      <c r="H202" s="159"/>
      <c r="I202" s="159"/>
      <c r="J202" s="159"/>
      <c r="K202" s="159"/>
      <c r="L202" s="159"/>
      <c r="M202" s="142" t="str">
        <f>IF((D202&lt;=D194)*AND(E202&lt;=E194)*AND(F202&lt;=F194)*AND(G202&lt;=G194)*AND(H202&lt;=H194),"Выполнено","ПРОВЕРИТЬ (значения этой подстроки не могут быть больше значений основной строки)")</f>
        <v>Выполнено</v>
      </c>
    </row>
    <row r="203" spans="2:13" s="53" customFormat="1" ht="45">
      <c r="B203" s="49" t="s">
        <v>637</v>
      </c>
      <c r="C203" s="12" t="s">
        <v>155</v>
      </c>
      <c r="D203" s="2"/>
      <c r="E203" s="161"/>
      <c r="F203" s="161"/>
      <c r="G203" s="161"/>
      <c r="H203" s="161"/>
      <c r="I203" s="161"/>
      <c r="J203" s="161"/>
      <c r="K203" s="161"/>
      <c r="L203" s="159"/>
      <c r="M203" s="142" t="str">
        <f>IF((D203&lt;=D202)*AND(E203&lt;=E202)*AND(F203&lt;=F202)*AND(G203&lt;=G202)*AND(H203&lt;=H202),"Выполнено","ПРОВЕРИТЬ (значения этой подстроки не могут быть больше значений основной строки)")</f>
        <v>Выполнено</v>
      </c>
    </row>
    <row r="204" spans="2:13" s="53" customFormat="1" ht="45">
      <c r="B204" s="49" t="s">
        <v>638</v>
      </c>
      <c r="C204" s="12" t="s">
        <v>156</v>
      </c>
      <c r="D204" s="2">
        <f t="shared" si="37"/>
        <v>0</v>
      </c>
      <c r="E204" s="161"/>
      <c r="F204" s="161"/>
      <c r="G204" s="161"/>
      <c r="H204" s="161"/>
      <c r="I204" s="161"/>
      <c r="J204" s="161"/>
      <c r="K204" s="161"/>
      <c r="L204" s="159"/>
      <c r="M204" s="142" t="str">
        <f>IF((D204&lt;=D202)*AND(E204&lt;=E202)*AND(F204&lt;=F202)*AND(G204&lt;=G202)*AND(H204&lt;=H202),"Выполнено","ПРОВЕРИТЬ (значения этой подстроки не могут быть больше значений основной строки)")</f>
        <v>Выполнено</v>
      </c>
    </row>
    <row r="205" spans="2:13" s="53" customFormat="1" ht="75">
      <c r="B205" s="49" t="s">
        <v>639</v>
      </c>
      <c r="C205" s="44" t="s">
        <v>308</v>
      </c>
      <c r="D205" s="2"/>
      <c r="E205" s="161"/>
      <c r="F205" s="161"/>
      <c r="G205" s="161"/>
      <c r="H205" s="161"/>
      <c r="I205" s="161"/>
      <c r="J205" s="161"/>
      <c r="K205" s="161"/>
      <c r="L205" s="159"/>
      <c r="M205" s="142" t="str">
        <f>IF((D205&lt;=D202)*AND(E205&lt;=E202)*AND(F205&lt;=F202)*AND(G205&lt;=G202)*AND(H205&lt;=H202),"Выполнено","ПРОВЕРИТЬ (значения этой подстроки не могут быть больше значений основной строки)")</f>
        <v>Выполнено</v>
      </c>
    </row>
    <row r="206" spans="2:13" s="53" customFormat="1" ht="60">
      <c r="B206" s="93" t="s">
        <v>666</v>
      </c>
      <c r="C206" s="110" t="s">
        <v>525</v>
      </c>
      <c r="D206" s="2">
        <f t="shared" si="37"/>
        <v>0</v>
      </c>
      <c r="E206" s="157">
        <f>E159-E194</f>
        <v>0</v>
      </c>
      <c r="F206" s="157">
        <f t="shared" ref="F206:L206" si="38">F159-F194</f>
        <v>0</v>
      </c>
      <c r="G206" s="159">
        <f t="shared" si="38"/>
        <v>0</v>
      </c>
      <c r="H206" s="157">
        <f t="shared" si="38"/>
        <v>0</v>
      </c>
      <c r="I206" s="157">
        <f t="shared" si="38"/>
        <v>0</v>
      </c>
      <c r="J206" s="157">
        <f t="shared" si="38"/>
        <v>0</v>
      </c>
      <c r="K206" s="157">
        <f t="shared" si="38"/>
        <v>0</v>
      </c>
      <c r="L206" s="157">
        <f t="shared" si="38"/>
        <v>0</v>
      </c>
      <c r="M206" s="145"/>
    </row>
    <row r="207" spans="2:13" s="53" customFormat="1" ht="105">
      <c r="B207" s="84" t="s">
        <v>498</v>
      </c>
      <c r="C207" s="110" t="s">
        <v>524</v>
      </c>
      <c r="D207" s="2">
        <f t="shared" si="37"/>
        <v>0</v>
      </c>
      <c r="E207" s="157"/>
      <c r="F207" s="157"/>
      <c r="G207" s="157"/>
      <c r="H207" s="157"/>
      <c r="I207" s="157"/>
      <c r="J207" s="157"/>
      <c r="K207" s="157"/>
      <c r="L207" s="157"/>
      <c r="M207" s="142" t="str">
        <f>IF((D207&lt;=D159)*AND(E207&lt;=E159)*AND(F207&lt;=F159)*AND(G207&lt;=G159)*AND(H207&lt;=H159),"Выполнено","ПРОВЕРИТЬ (изъять полномочия в порядке перераспределения можно только у тех, кто обладал ими))")</f>
        <v>Выполнено</v>
      </c>
    </row>
    <row r="208" spans="2:13" s="53" customFormat="1" ht="45">
      <c r="B208" s="128" t="s">
        <v>1002</v>
      </c>
      <c r="C208" s="106" t="s">
        <v>153</v>
      </c>
      <c r="D208" s="2">
        <f t="shared" si="37"/>
        <v>0</v>
      </c>
      <c r="E208" s="157"/>
      <c r="F208" s="157"/>
      <c r="G208" s="157"/>
      <c r="H208" s="157"/>
      <c r="I208" s="157"/>
      <c r="J208" s="157"/>
      <c r="K208" s="157"/>
      <c r="L208" s="157"/>
      <c r="M208" s="142" t="str">
        <f>IF((D208&lt;=D207)*AND(E208&lt;=E207)*AND(F208&lt;=F207)*AND(G208&lt;=G207)*AND(H208&lt;=H207),"Выполнено","ПРОВЕРИТЬ (значения этой подстроки не могут быть больше значений основной строки)")</f>
        <v>Выполнено</v>
      </c>
    </row>
    <row r="209" spans="2:13" s="53" customFormat="1" ht="75">
      <c r="B209" s="84" t="s">
        <v>499</v>
      </c>
      <c r="C209" s="102" t="s">
        <v>647</v>
      </c>
      <c r="D209" s="2">
        <v>1</v>
      </c>
      <c r="E209" s="168"/>
      <c r="F209" s="170"/>
      <c r="G209" s="160">
        <v>1</v>
      </c>
      <c r="H209" s="168"/>
      <c r="I209" s="170"/>
      <c r="J209" s="168"/>
      <c r="K209" s="170"/>
      <c r="L209" s="168"/>
      <c r="M209" s="142" t="str">
        <f>IF((G209&lt;=G159),"Выполнено","ПРОВЕРИТЬ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row>
    <row r="210" spans="2:13" s="53" customFormat="1" ht="30">
      <c r="B210" s="132" t="s">
        <v>640</v>
      </c>
      <c r="C210" s="133" t="s">
        <v>342</v>
      </c>
      <c r="D210" s="2">
        <v>1</v>
      </c>
      <c r="E210" s="162"/>
      <c r="F210" s="164"/>
      <c r="G210" s="159">
        <v>1</v>
      </c>
      <c r="H210" s="162"/>
      <c r="I210" s="164"/>
      <c r="J210" s="162"/>
      <c r="K210" s="164"/>
      <c r="L210" s="162"/>
      <c r="M210" s="145"/>
    </row>
    <row r="211" spans="2:13" s="53" customFormat="1" ht="30">
      <c r="B211" s="134" t="s">
        <v>641</v>
      </c>
      <c r="C211" s="70" t="s">
        <v>529</v>
      </c>
      <c r="D211" s="2"/>
      <c r="E211" s="162"/>
      <c r="F211" s="164"/>
      <c r="G211" s="195"/>
      <c r="H211" s="162"/>
      <c r="I211" s="164"/>
      <c r="J211" s="162"/>
      <c r="K211" s="164"/>
      <c r="L211" s="162"/>
      <c r="M211" s="145"/>
    </row>
    <row r="212" spans="2:13" s="53" customFormat="1" ht="45">
      <c r="B212" s="134" t="s">
        <v>642</v>
      </c>
      <c r="C212" s="133" t="s">
        <v>154</v>
      </c>
      <c r="D212" s="2">
        <f t="shared" si="37"/>
        <v>0</v>
      </c>
      <c r="E212" s="165"/>
      <c r="F212" s="167"/>
      <c r="G212" s="159"/>
      <c r="H212" s="165"/>
      <c r="I212" s="167"/>
      <c r="J212" s="165"/>
      <c r="K212" s="167"/>
      <c r="L212" s="165"/>
      <c r="M212" s="145"/>
    </row>
    <row r="213" spans="2:13" s="53" customFormat="1" ht="75">
      <c r="B213" s="128" t="s">
        <v>988</v>
      </c>
      <c r="C213" s="131" t="s">
        <v>987</v>
      </c>
      <c r="D213" s="2">
        <f t="shared" si="37"/>
        <v>0</v>
      </c>
      <c r="E213" s="182"/>
      <c r="F213" s="158"/>
      <c r="G213" s="158"/>
      <c r="H213" s="158"/>
      <c r="I213" s="158"/>
      <c r="J213" s="157"/>
      <c r="K213" s="163"/>
      <c r="L213" s="163"/>
      <c r="M213" s="142" t="str">
        <f>IF((J213&lt;=J159),"Выполнено","ПРОВЕРИТЬ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row>
    <row r="214" spans="2:13" s="53" customFormat="1" ht="75">
      <c r="B214" s="127" t="s">
        <v>990</v>
      </c>
      <c r="C214" s="44" t="s">
        <v>309</v>
      </c>
      <c r="D214" s="2">
        <f t="shared" si="37"/>
        <v>0</v>
      </c>
      <c r="E214" s="160">
        <f>SUM(E215:E217)</f>
        <v>0</v>
      </c>
      <c r="F214" s="160">
        <f>SUM(F215:F217)</f>
        <v>0</v>
      </c>
      <c r="G214" s="160">
        <f>SUM(G215:G217)</f>
        <v>0</v>
      </c>
      <c r="H214" s="168" t="s">
        <v>3</v>
      </c>
      <c r="I214" s="169"/>
      <c r="J214" s="169"/>
      <c r="K214" s="169"/>
      <c r="L214" s="170"/>
      <c r="M214" s="142" t="str">
        <f>IF((D214&lt;=D159)*AND(F214&lt;=F159)*AND(G214&lt;=G159),"Выполнено","ПРОВЕРИТЬ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15" spans="2:13" s="53" customFormat="1">
      <c r="B215" s="127" t="s">
        <v>991</v>
      </c>
      <c r="C215" s="70" t="s">
        <v>527</v>
      </c>
      <c r="D215" s="2">
        <f t="shared" si="37"/>
        <v>0</v>
      </c>
      <c r="E215" s="185"/>
      <c r="F215" s="161"/>
      <c r="G215" s="161"/>
      <c r="H215" s="162"/>
      <c r="I215" s="174"/>
      <c r="J215" s="174"/>
      <c r="K215" s="174"/>
      <c r="L215" s="164"/>
      <c r="M215" s="145"/>
    </row>
    <row r="216" spans="2:13" s="53" customFormat="1" ht="45">
      <c r="B216" s="127" t="s">
        <v>992</v>
      </c>
      <c r="C216" s="70" t="s">
        <v>528</v>
      </c>
      <c r="D216" s="2">
        <f t="shared" si="37"/>
        <v>0</v>
      </c>
      <c r="E216" s="172"/>
      <c r="F216" s="161"/>
      <c r="G216" s="161"/>
      <c r="H216" s="162"/>
      <c r="I216" s="174"/>
      <c r="J216" s="174"/>
      <c r="K216" s="174"/>
      <c r="L216" s="164"/>
      <c r="M216" s="145"/>
    </row>
    <row r="217" spans="2:13" s="53" customFormat="1" ht="30">
      <c r="B217" s="128" t="s">
        <v>993</v>
      </c>
      <c r="C217" s="73" t="s">
        <v>310</v>
      </c>
      <c r="D217" s="2">
        <f t="shared" si="37"/>
        <v>0</v>
      </c>
      <c r="E217" s="172"/>
      <c r="F217" s="157"/>
      <c r="G217" s="157"/>
      <c r="H217" s="162"/>
      <c r="I217" s="174"/>
      <c r="J217" s="174"/>
      <c r="K217" s="174"/>
      <c r="L217" s="164"/>
      <c r="M217" s="142" t="str">
        <f>IF((D217&lt;=D214)*AND(F217&lt;=F214)*AND(G217&lt;=G214),"Выполнено","ПРОВЕРИТЬ (значения этой подстроки не могут быть больше значений основной строки)")</f>
        <v>Выполнено</v>
      </c>
    </row>
    <row r="218" spans="2:13" s="53" customFormat="1" ht="30">
      <c r="B218" s="128" t="s">
        <v>994</v>
      </c>
      <c r="C218" s="106" t="s">
        <v>157</v>
      </c>
      <c r="D218" s="2">
        <f t="shared" si="37"/>
        <v>0</v>
      </c>
      <c r="E218" s="172"/>
      <c r="F218" s="157"/>
      <c r="G218" s="157"/>
      <c r="H218" s="162"/>
      <c r="I218" s="174"/>
      <c r="J218" s="174"/>
      <c r="K218" s="174"/>
      <c r="L218" s="164"/>
      <c r="M218" s="142" t="str">
        <f>IF((D218&lt;=D214)*AND(F218&lt;=F214)*AND(G218&lt;=G214),"Выполнено","ПРОВЕРИТЬ (значения этой подстроки не могут быть больше значений основной строки)")</f>
        <v>Выполнено</v>
      </c>
    </row>
    <row r="219" spans="2:13" s="53" customFormat="1" ht="105">
      <c r="B219" s="128" t="s">
        <v>643</v>
      </c>
      <c r="C219" s="112" t="s">
        <v>392</v>
      </c>
      <c r="D219" s="2">
        <f t="shared" si="37"/>
        <v>0</v>
      </c>
      <c r="E219" s="157"/>
      <c r="F219" s="168"/>
      <c r="G219" s="170"/>
      <c r="H219" s="168"/>
      <c r="I219" s="169"/>
      <c r="J219" s="169"/>
      <c r="K219" s="169"/>
      <c r="L219" s="170"/>
      <c r="M219" s="148" t="str">
        <f>IF((D219&lt;=D214),"Выполнено","ПРОВЕРИТЬ (муниципальных районов, принявших полномочия поселений, не может быть больше чем поселений, их передавших)")</f>
        <v>Выполнено</v>
      </c>
    </row>
    <row r="220" spans="2:13" s="53" customFormat="1" ht="75">
      <c r="B220" s="152" t="s">
        <v>1115</v>
      </c>
      <c r="C220" s="44" t="s">
        <v>311</v>
      </c>
      <c r="D220" s="2">
        <f t="shared" ref="D220" si="39">SUM(E220:K220)</f>
        <v>0</v>
      </c>
      <c r="E220" s="160"/>
      <c r="F220" s="161"/>
      <c r="G220" s="161"/>
      <c r="H220" s="180"/>
      <c r="I220" s="158"/>
      <c r="J220" s="158"/>
      <c r="K220" s="158"/>
      <c r="L220" s="181"/>
      <c r="M220" s="142" t="str">
        <f>IF((D220&lt;=D159)*AND(F220&lt;=F159)*AND(G220&lt;=G159),"Выполнено","ПРОВЕРИТЬ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21" spans="2:13" s="53" customFormat="1" ht="105">
      <c r="B221" s="153" t="s">
        <v>1116</v>
      </c>
      <c r="C221" s="112" t="s">
        <v>393</v>
      </c>
      <c r="D221" s="2">
        <f t="shared" si="37"/>
        <v>0</v>
      </c>
      <c r="E221" s="157"/>
      <c r="F221" s="165"/>
      <c r="G221" s="167"/>
      <c r="H221" s="165"/>
      <c r="I221" s="166"/>
      <c r="J221" s="166"/>
      <c r="K221" s="166"/>
      <c r="L221" s="167"/>
      <c r="M221" s="148" t="str">
        <f>IF((D221&lt;=D220),"Выполнено","ПРОВЕРИТЬ (муниципальных районов, передавших полномочия поселениям, не может быть больше чем поселений, принявших эти полномочия)")</f>
        <v>Выполнено</v>
      </c>
    </row>
    <row r="222" spans="2:13" s="53" customFormat="1" ht="45">
      <c r="B222" s="128" t="s">
        <v>995</v>
      </c>
      <c r="C222" s="149" t="s">
        <v>1117</v>
      </c>
      <c r="D222" s="2">
        <f t="shared" si="37"/>
        <v>0</v>
      </c>
      <c r="E222" s="157"/>
      <c r="F222" s="157"/>
      <c r="G222" s="157"/>
      <c r="H222" s="157"/>
      <c r="I222" s="157"/>
      <c r="J222" s="157"/>
      <c r="K222" s="157"/>
      <c r="L222" s="157"/>
      <c r="M222" s="145"/>
    </row>
    <row r="223" spans="2:13" s="53" customFormat="1" ht="45">
      <c r="B223" s="29" t="s">
        <v>503</v>
      </c>
      <c r="C223" s="6" t="s">
        <v>659</v>
      </c>
      <c r="D223" s="59">
        <v>1</v>
      </c>
      <c r="E223" s="158"/>
      <c r="F223" s="158"/>
      <c r="G223" s="158">
        <v>1</v>
      </c>
      <c r="H223" s="158"/>
      <c r="I223" s="158"/>
      <c r="J223" s="158"/>
      <c r="K223" s="158"/>
      <c r="L223" s="158"/>
      <c r="M223" s="146"/>
    </row>
    <row r="224" spans="2:13" s="53" customFormat="1" ht="90">
      <c r="B224" s="31" t="s">
        <v>29</v>
      </c>
      <c r="C224" s="70" t="s">
        <v>660</v>
      </c>
      <c r="D224" s="2">
        <v>1</v>
      </c>
      <c r="E224" s="161"/>
      <c r="F224" s="161"/>
      <c r="G224" s="161">
        <v>1</v>
      </c>
      <c r="H224" s="161"/>
      <c r="I224" s="161"/>
      <c r="J224" s="161"/>
      <c r="K224" s="161"/>
      <c r="L224" s="159"/>
      <c r="M224" s="142" t="str">
        <f>IF((D224&lt;=D175)*AND(E224&lt;=E175)*AND(F224&lt;=F175)*AND(G224&lt;=G175)*AND(H224&lt;=H175),"Выполнено","ПРОВЕРИТЬ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f>
        <v>Выполнено</v>
      </c>
    </row>
    <row r="225" spans="2:13" s="53" customFormat="1" ht="45">
      <c r="B225" s="31" t="s">
        <v>648</v>
      </c>
      <c r="C225" s="44" t="s">
        <v>305</v>
      </c>
      <c r="D225" s="2">
        <f t="shared" ref="D224:D252" si="40">SUM(E225:K225)</f>
        <v>0</v>
      </c>
      <c r="E225" s="161"/>
      <c r="F225" s="161"/>
      <c r="G225" s="161"/>
      <c r="H225" s="161"/>
      <c r="I225" s="161"/>
      <c r="J225" s="161"/>
      <c r="K225" s="161"/>
      <c r="L225" s="159"/>
      <c r="M225" s="142" t="str">
        <f>IF((D225&lt;=D224)*AND(E225&lt;=E224)*AND(F225&lt;=F224)*AND(G225&lt;=G224)*AND(H225&lt;=H224),"Выполнено","ПРОВЕРИТЬ (значения этой подстроки не могут быть больше значений основной строки)")</f>
        <v>Выполнено</v>
      </c>
    </row>
    <row r="226" spans="2:13" s="53" customFormat="1" ht="30">
      <c r="B226" s="31" t="s">
        <v>649</v>
      </c>
      <c r="C226" s="12" t="s">
        <v>150</v>
      </c>
      <c r="D226" s="2">
        <f t="shared" si="40"/>
        <v>0</v>
      </c>
      <c r="E226" s="161"/>
      <c r="F226" s="161"/>
      <c r="G226" s="161"/>
      <c r="H226" s="161"/>
      <c r="I226" s="161"/>
      <c r="J226" s="161"/>
      <c r="K226" s="161"/>
      <c r="L226" s="159"/>
      <c r="M226" s="142" t="str">
        <f>IF((D226&lt;=D225)*AND(E226&lt;=E225)*AND(F226&lt;=F225)*AND(G226&lt;=G225)*AND(H226&lt;=H225),"Выполнено","ПРОВЕРИТЬ (значения этой подстроки не могут быть больше значений основной строки)")</f>
        <v>Выполнено</v>
      </c>
    </row>
    <row r="227" spans="2:13" s="53" customFormat="1" ht="30">
      <c r="B227" s="128" t="s">
        <v>982</v>
      </c>
      <c r="C227" s="106" t="s">
        <v>151</v>
      </c>
      <c r="D227" s="2">
        <v>1</v>
      </c>
      <c r="E227" s="157"/>
      <c r="F227" s="157"/>
      <c r="G227" s="157">
        <v>1</v>
      </c>
      <c r="H227" s="157"/>
      <c r="I227" s="157"/>
      <c r="J227" s="157"/>
      <c r="K227" s="157"/>
      <c r="L227" s="157"/>
      <c r="M227" s="142" t="str">
        <f>IF((D227&lt;=D225)*AND(E227&lt;=E225)*AND(F227&lt;=F225)*AND(G227&lt;=G225)*AND(H227&lt;=H225),"Выполнено","ПРОВЕРИТЬ (значения этой подстроки не могут быть больше значений основной строки)")</f>
        <v>ПРОВЕРИТЬ (значения этой подстроки не могут быть больше значений основной строки)</v>
      </c>
    </row>
    <row r="228" spans="2:13" s="53" customFormat="1" ht="75">
      <c r="B228" s="31" t="s">
        <v>30</v>
      </c>
      <c r="C228" s="44" t="s">
        <v>306</v>
      </c>
      <c r="D228" s="2">
        <f t="shared" si="40"/>
        <v>0</v>
      </c>
      <c r="E228" s="161"/>
      <c r="F228" s="161"/>
      <c r="G228" s="161"/>
      <c r="H228" s="161"/>
      <c r="I228" s="161"/>
      <c r="J228" s="161"/>
      <c r="K228" s="161"/>
      <c r="L228" s="159"/>
      <c r="M228" s="142" t="str">
        <f>IF((D228&lt;=D224)*AND(E228&lt;=E224)*AND(F228&lt;=F224)*AND(G228&lt;=G224)*AND(H228&lt;=H224),"Выполнено","ПРОВЕРИТЬ (значения этой подстроки не могут быть больше значений основной строки)")</f>
        <v>Выполнено</v>
      </c>
    </row>
    <row r="229" spans="2:13" s="53" customFormat="1" ht="45">
      <c r="B229" s="134" t="s">
        <v>650</v>
      </c>
      <c r="C229" s="70" t="s">
        <v>522</v>
      </c>
      <c r="D229" s="2">
        <f t="shared" si="40"/>
        <v>0</v>
      </c>
      <c r="E229" s="182"/>
      <c r="F229" s="158"/>
      <c r="G229" s="158"/>
      <c r="H229" s="158"/>
      <c r="I229" s="158"/>
      <c r="J229" s="181"/>
      <c r="K229" s="161"/>
      <c r="L229" s="184"/>
      <c r="M229" s="148" t="str">
        <f>IF((K229&lt;=K228),"Выполнено","ПРОВЕРИТЬ (эта подстрока не может быть больше основной строки)")</f>
        <v>Выполнено</v>
      </c>
    </row>
    <row r="230" spans="2:13" s="53" customFormat="1">
      <c r="B230" s="138" t="s">
        <v>1019</v>
      </c>
      <c r="C230" s="106" t="s">
        <v>152</v>
      </c>
      <c r="D230" s="2">
        <f t="shared" si="40"/>
        <v>0</v>
      </c>
      <c r="E230" s="157"/>
      <c r="F230" s="157"/>
      <c r="G230" s="157"/>
      <c r="H230" s="157"/>
      <c r="I230" s="157"/>
      <c r="J230" s="157"/>
      <c r="K230" s="157"/>
      <c r="L230" s="157"/>
      <c r="M230" s="142" t="str">
        <f>IF((D230&lt;=D228)*AND(E230&lt;=E228)*AND(F230&lt;=F228)*AND(G230&lt;=G228)*AND(H230&lt;=H228),"Выполнено","ПРОВЕРИТЬ (значения этой подстроки не могут быть больше значений основной строки)")</f>
        <v>Выполнено</v>
      </c>
    </row>
    <row r="231" spans="2:13" s="53" customFormat="1" ht="60">
      <c r="B231" s="137" t="s">
        <v>1020</v>
      </c>
      <c r="C231" s="70" t="s">
        <v>523</v>
      </c>
      <c r="D231" s="2">
        <f t="shared" si="40"/>
        <v>0</v>
      </c>
      <c r="E231" s="161"/>
      <c r="F231" s="161"/>
      <c r="G231" s="161"/>
      <c r="H231" s="161"/>
      <c r="I231" s="161"/>
      <c r="J231" s="161"/>
      <c r="K231" s="161"/>
      <c r="L231" s="159"/>
      <c r="M231" s="142" t="str">
        <f>IF((D231&lt;=D228)*AND(E231&lt;=E228)*AND(F231&lt;=F228)*AND(G231&lt;=G228)*AND(H231&lt;=H228),"Выполнено","ПРОВЕРИТЬ (значения этой подстроки не могут быть больше значений основной строки)")</f>
        <v>Выполнено</v>
      </c>
    </row>
    <row r="232" spans="2:13" s="53" customFormat="1" ht="75">
      <c r="B232" s="31" t="s">
        <v>651</v>
      </c>
      <c r="C232" s="44" t="s">
        <v>307</v>
      </c>
      <c r="D232" s="2">
        <f t="shared" si="40"/>
        <v>0</v>
      </c>
      <c r="E232" s="159"/>
      <c r="F232" s="159"/>
      <c r="G232" s="159"/>
      <c r="H232" s="159"/>
      <c r="I232" s="159"/>
      <c r="J232" s="159"/>
      <c r="K232" s="159"/>
      <c r="L232" s="159"/>
      <c r="M232" s="142" t="str">
        <f>IF((D232&lt;=D224)*AND(E232&lt;=E224)*AND(F232&lt;=F224)*AND(G232&lt;=G224)*AND(H232&lt;=H224),"Выполнено","ПРОВЕРИТЬ (значения этой подстроки не могут быть больше значений основной строки)")</f>
        <v>Выполнено</v>
      </c>
    </row>
    <row r="233" spans="2:13" s="53" customFormat="1" ht="45">
      <c r="B233" s="49" t="s">
        <v>652</v>
      </c>
      <c r="C233" s="12" t="s">
        <v>155</v>
      </c>
      <c r="D233" s="2">
        <f t="shared" si="40"/>
        <v>0</v>
      </c>
      <c r="E233" s="161"/>
      <c r="F233" s="161"/>
      <c r="G233" s="161"/>
      <c r="H233" s="161"/>
      <c r="I233" s="161"/>
      <c r="J233" s="161"/>
      <c r="K233" s="161"/>
      <c r="L233" s="159"/>
      <c r="M233" s="142" t="str">
        <f>IF((D233&lt;=D232)*AND(E233&lt;=E232)*AND(F233&lt;=F232)*AND(G233&lt;=G232)*AND(H233&lt;=H232),"Выполнено","ПРОВЕРИТЬ (значения этой подстроки не могут быть больше значений основной строки)")</f>
        <v>Выполнено</v>
      </c>
    </row>
    <row r="234" spans="2:13" s="53" customFormat="1" ht="45">
      <c r="B234" s="49" t="s">
        <v>653</v>
      </c>
      <c r="C234" s="12" t="s">
        <v>156</v>
      </c>
      <c r="D234" s="2">
        <f t="shared" si="40"/>
        <v>0</v>
      </c>
      <c r="E234" s="161"/>
      <c r="F234" s="161"/>
      <c r="G234" s="161"/>
      <c r="H234" s="161"/>
      <c r="I234" s="161"/>
      <c r="J234" s="161"/>
      <c r="K234" s="161"/>
      <c r="L234" s="159"/>
      <c r="M234" s="142" t="str">
        <f>IF((D234&lt;=D232)*AND(E234&lt;=E232)*AND(F234&lt;=F232)*AND(G234&lt;=G232)*AND(H234&lt;=H232),"Выполнено","ПРОВЕРИТЬ (значения этой подстроки не могут быть больше значений основной строки)")</f>
        <v>Выполнено</v>
      </c>
    </row>
    <row r="235" spans="2:13" s="53" customFormat="1" ht="75">
      <c r="B235" s="49" t="s">
        <v>654</v>
      </c>
      <c r="C235" s="44" t="s">
        <v>308</v>
      </c>
      <c r="D235" s="2">
        <f t="shared" si="40"/>
        <v>0</v>
      </c>
      <c r="E235" s="161"/>
      <c r="F235" s="161"/>
      <c r="G235" s="161"/>
      <c r="H235" s="161"/>
      <c r="I235" s="161"/>
      <c r="J235" s="161"/>
      <c r="K235" s="161"/>
      <c r="L235" s="159"/>
      <c r="M235" s="142" t="str">
        <f>IF((D235&lt;=D232)*AND(E235&lt;=E232)*AND(F235&lt;=F232)*AND(G235&lt;=G232)*AND(H235&lt;=H232),"Выполнено","ПРОВЕРИТЬ (значения этой подстроки не могут быть больше значений основной строки)")</f>
        <v>Выполнено</v>
      </c>
    </row>
    <row r="236" spans="2:13" s="53" customFormat="1" ht="60">
      <c r="B236" s="93" t="s">
        <v>665</v>
      </c>
      <c r="C236" s="110" t="s">
        <v>661</v>
      </c>
      <c r="D236" s="2">
        <f t="shared" si="40"/>
        <v>0</v>
      </c>
      <c r="E236" s="157">
        <f t="shared" ref="E236:L236" si="41">E175-E224</f>
        <v>0</v>
      </c>
      <c r="F236" s="157">
        <f t="shared" si="41"/>
        <v>0</v>
      </c>
      <c r="G236" s="159">
        <f t="shared" si="41"/>
        <v>0</v>
      </c>
      <c r="H236" s="157">
        <f t="shared" si="41"/>
        <v>0</v>
      </c>
      <c r="I236" s="157">
        <f t="shared" si="41"/>
        <v>0</v>
      </c>
      <c r="J236" s="157">
        <f t="shared" si="41"/>
        <v>0</v>
      </c>
      <c r="K236" s="157">
        <f t="shared" si="41"/>
        <v>0</v>
      </c>
      <c r="L236" s="157">
        <f t="shared" si="41"/>
        <v>0</v>
      </c>
      <c r="M236" s="145"/>
    </row>
    <row r="237" spans="2:13" s="53" customFormat="1" ht="105">
      <c r="B237" s="84" t="s">
        <v>655</v>
      </c>
      <c r="C237" s="110" t="s">
        <v>662</v>
      </c>
      <c r="D237" s="2">
        <f t="shared" si="40"/>
        <v>0</v>
      </c>
      <c r="E237" s="157"/>
      <c r="F237" s="157"/>
      <c r="G237" s="157"/>
      <c r="H237" s="157"/>
      <c r="I237" s="157"/>
      <c r="J237" s="157"/>
      <c r="K237" s="157"/>
      <c r="L237" s="157"/>
      <c r="M237" s="142" t="str">
        <f>IF((D237&lt;=D175)*AND(E237&lt;=E175)*AND(F237&lt;=F175)*AND(G237&lt;=G175)*AND(H237&lt;=H175),"Выполнено","ПРОВЕРИТЬ (изъять полномочия в порядке перераспределения можно только у тех, кто обладал ими))")</f>
        <v>Выполнено</v>
      </c>
    </row>
    <row r="238" spans="2:13" s="53" customFormat="1" ht="45">
      <c r="B238" s="93" t="s">
        <v>664</v>
      </c>
      <c r="C238" s="106" t="s">
        <v>153</v>
      </c>
      <c r="D238" s="2">
        <f t="shared" si="40"/>
        <v>0</v>
      </c>
      <c r="E238" s="157"/>
      <c r="F238" s="157"/>
      <c r="G238" s="157"/>
      <c r="H238" s="157"/>
      <c r="I238" s="157"/>
      <c r="J238" s="157"/>
      <c r="K238" s="157"/>
      <c r="L238" s="157"/>
      <c r="M238" s="142" t="str">
        <f>IF((D238&lt;=D237)*AND(E238&lt;=E237)*AND(F238&lt;=F237)*AND(G238&lt;=G237)*AND(H238&lt;=H237),"Выполнено","ПРОВЕРИТЬ (значения этой подстроки не могут быть больше значений основной строки)")</f>
        <v>Выполнено</v>
      </c>
    </row>
    <row r="239" spans="2:13" s="53" customFormat="1" ht="75">
      <c r="B239" s="84" t="s">
        <v>656</v>
      </c>
      <c r="C239" s="102" t="s">
        <v>663</v>
      </c>
      <c r="D239" s="2">
        <f t="shared" si="40"/>
        <v>0</v>
      </c>
      <c r="E239" s="168"/>
      <c r="F239" s="170"/>
      <c r="G239" s="160">
        <f t="shared" ref="G239" si="42">SUM(G240:G242)</f>
        <v>0</v>
      </c>
      <c r="H239" s="168"/>
      <c r="I239" s="170"/>
      <c r="J239" s="168"/>
      <c r="K239" s="170"/>
      <c r="L239" s="168"/>
      <c r="M239" s="142" t="str">
        <f>IF((G239&lt;=G175),"Выполнено","ПРОВЕРИТЬ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row>
    <row r="240" spans="2:13" s="53" customFormat="1" ht="30">
      <c r="B240" s="135" t="s">
        <v>23</v>
      </c>
      <c r="C240" s="133" t="s">
        <v>342</v>
      </c>
      <c r="D240" s="2">
        <f t="shared" si="40"/>
        <v>0</v>
      </c>
      <c r="E240" s="162"/>
      <c r="F240" s="164"/>
      <c r="G240" s="159"/>
      <c r="H240" s="162"/>
      <c r="I240" s="164"/>
      <c r="J240" s="162"/>
      <c r="K240" s="164"/>
      <c r="L240" s="162"/>
      <c r="M240" s="145"/>
    </row>
    <row r="241" spans="2:13" s="53" customFormat="1" ht="30">
      <c r="B241" s="134" t="s">
        <v>24</v>
      </c>
      <c r="C241" s="133" t="s">
        <v>529</v>
      </c>
      <c r="D241" s="2">
        <f t="shared" si="40"/>
        <v>0</v>
      </c>
      <c r="E241" s="162"/>
      <c r="F241" s="164"/>
      <c r="G241" s="159"/>
      <c r="H241" s="162"/>
      <c r="I241" s="164"/>
      <c r="J241" s="162"/>
      <c r="K241" s="164"/>
      <c r="L241" s="162"/>
      <c r="M241" s="145"/>
    </row>
    <row r="242" spans="2:13" s="53" customFormat="1" ht="45">
      <c r="B242" s="134" t="s">
        <v>657</v>
      </c>
      <c r="C242" s="12" t="s">
        <v>154</v>
      </c>
      <c r="D242" s="2">
        <f t="shared" si="40"/>
        <v>0</v>
      </c>
      <c r="E242" s="165"/>
      <c r="F242" s="167"/>
      <c r="G242" s="159"/>
      <c r="H242" s="165"/>
      <c r="I242" s="167"/>
      <c r="J242" s="165"/>
      <c r="K242" s="167"/>
      <c r="L242" s="165"/>
      <c r="M242" s="145"/>
    </row>
    <row r="243" spans="2:13" s="53" customFormat="1" ht="75">
      <c r="B243" s="128" t="s">
        <v>989</v>
      </c>
      <c r="C243" s="131" t="s">
        <v>987</v>
      </c>
      <c r="D243" s="2">
        <f t="shared" si="40"/>
        <v>0</v>
      </c>
      <c r="E243" s="182"/>
      <c r="F243" s="158"/>
      <c r="G243" s="158"/>
      <c r="H243" s="158"/>
      <c r="I243" s="158"/>
      <c r="J243" s="157"/>
      <c r="K243" s="163"/>
      <c r="L243" s="163"/>
      <c r="M243" s="142" t="str">
        <f>IF((J243&lt;=J175),"Выполнено","ПРОВЕРИТЬ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row>
    <row r="244" spans="2:13" s="53" customFormat="1" ht="75">
      <c r="B244" s="127" t="s">
        <v>996</v>
      </c>
      <c r="C244" s="44" t="s">
        <v>309</v>
      </c>
      <c r="D244" s="2">
        <f t="shared" si="40"/>
        <v>0</v>
      </c>
      <c r="E244" s="160">
        <f>SUM(E245:E247)</f>
        <v>0</v>
      </c>
      <c r="F244" s="160">
        <f>SUM(F245:F247)</f>
        <v>0</v>
      </c>
      <c r="G244" s="160">
        <f>SUM(G245:G247)</f>
        <v>0</v>
      </c>
      <c r="H244" s="168" t="s">
        <v>3</v>
      </c>
      <c r="I244" s="169"/>
      <c r="J244" s="169"/>
      <c r="K244" s="169"/>
      <c r="L244" s="170"/>
      <c r="M244" s="142" t="str">
        <f>IF((D244&lt;=D175)*AND(F244&lt;=F175)*AND(G244&lt;=G175),"Выполнено","ПРОВЕРИТЬ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45" spans="2:13" s="53" customFormat="1">
      <c r="B245" s="127" t="s">
        <v>997</v>
      </c>
      <c r="C245" s="70" t="s">
        <v>527</v>
      </c>
      <c r="D245" s="2">
        <f t="shared" si="40"/>
        <v>0</v>
      </c>
      <c r="E245" s="185"/>
      <c r="F245" s="161"/>
      <c r="G245" s="161"/>
      <c r="H245" s="162"/>
      <c r="I245" s="174"/>
      <c r="J245" s="174"/>
      <c r="K245" s="174"/>
      <c r="L245" s="164"/>
      <c r="M245" s="145"/>
    </row>
    <row r="246" spans="2:13" s="53" customFormat="1" ht="45">
      <c r="B246" s="127" t="s">
        <v>998</v>
      </c>
      <c r="C246" s="70" t="s">
        <v>528</v>
      </c>
      <c r="D246" s="2">
        <f t="shared" si="40"/>
        <v>0</v>
      </c>
      <c r="E246" s="172"/>
      <c r="F246" s="161"/>
      <c r="G246" s="161"/>
      <c r="H246" s="162"/>
      <c r="I246" s="174"/>
      <c r="J246" s="174"/>
      <c r="K246" s="174"/>
      <c r="L246" s="164"/>
      <c r="M246" s="145"/>
    </row>
    <row r="247" spans="2:13" s="53" customFormat="1" ht="30">
      <c r="B247" s="128" t="s">
        <v>999</v>
      </c>
      <c r="C247" s="73" t="s">
        <v>310</v>
      </c>
      <c r="D247" s="2">
        <f t="shared" si="40"/>
        <v>0</v>
      </c>
      <c r="E247" s="172"/>
      <c r="F247" s="157"/>
      <c r="G247" s="157"/>
      <c r="H247" s="162"/>
      <c r="I247" s="174"/>
      <c r="J247" s="174"/>
      <c r="K247" s="174"/>
      <c r="L247" s="164"/>
      <c r="M247" s="142" t="str">
        <f>IF((D247&lt;=D244)*AND(F247&lt;=F244)*AND(G247&lt;=G244),"Выполнено","ПРОВЕРИТЬ (значения этой подстроки не могут быть больше значений основной строки)")</f>
        <v>Выполнено</v>
      </c>
    </row>
    <row r="248" spans="2:13" s="53" customFormat="1" ht="30">
      <c r="B248" s="128" t="s">
        <v>1000</v>
      </c>
      <c r="C248" s="106" t="s">
        <v>157</v>
      </c>
      <c r="D248" s="2">
        <f t="shared" si="40"/>
        <v>0</v>
      </c>
      <c r="E248" s="172"/>
      <c r="F248" s="157"/>
      <c r="G248" s="157"/>
      <c r="H248" s="162"/>
      <c r="I248" s="174"/>
      <c r="J248" s="174"/>
      <c r="K248" s="174"/>
      <c r="L248" s="164"/>
      <c r="M248" s="142" t="str">
        <f>IF((D248&lt;=D244)*AND(F248&lt;=F244)*AND(G248&lt;=G244),"Выполнено","ПРОВЕРИТЬ (значения этой подстроки не могут быть больше значений основной строки)")</f>
        <v>Выполнено</v>
      </c>
    </row>
    <row r="249" spans="2:13" s="53" customFormat="1" ht="105">
      <c r="B249" s="128" t="s">
        <v>658</v>
      </c>
      <c r="C249" s="112" t="s">
        <v>392</v>
      </c>
      <c r="D249" s="2">
        <f t="shared" si="40"/>
        <v>0</v>
      </c>
      <c r="E249" s="157"/>
      <c r="F249" s="168"/>
      <c r="G249" s="170"/>
      <c r="H249" s="168"/>
      <c r="I249" s="169"/>
      <c r="J249" s="169"/>
      <c r="K249" s="169"/>
      <c r="L249" s="170"/>
      <c r="M249" s="148" t="str">
        <f>IF((D249&lt;=D244),"Выполнено","ПРОВЕРИТЬ (муниципальных районов, принявших полномочия поселений, не может быть больше чем поселений, их передавших)")</f>
        <v>Выполнено</v>
      </c>
    </row>
    <row r="250" spans="2:13" s="53" customFormat="1" ht="75">
      <c r="B250" s="152" t="s">
        <v>1118</v>
      </c>
      <c r="C250" s="44" t="s">
        <v>311</v>
      </c>
      <c r="D250" s="2">
        <f t="shared" ref="D250" si="43">SUM(E250:K250)</f>
        <v>0</v>
      </c>
      <c r="E250" s="160"/>
      <c r="F250" s="161"/>
      <c r="G250" s="161"/>
      <c r="H250" s="180"/>
      <c r="I250" s="158"/>
      <c r="J250" s="158"/>
      <c r="K250" s="158"/>
      <c r="L250" s="181"/>
      <c r="M250" s="142" t="str">
        <f>IF((D250&lt;=D175)*AND(F250&lt;=F175)*AND(G250&lt;=G175),"Выполнено","ПРОВЕРИТЬ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51" spans="2:13" s="53" customFormat="1" ht="105">
      <c r="B251" s="153" t="s">
        <v>1119</v>
      </c>
      <c r="C251" s="112" t="s">
        <v>393</v>
      </c>
      <c r="D251" s="2">
        <f t="shared" si="40"/>
        <v>0</v>
      </c>
      <c r="E251" s="157"/>
      <c r="F251" s="165"/>
      <c r="G251" s="167"/>
      <c r="H251" s="165"/>
      <c r="I251" s="166"/>
      <c r="J251" s="166"/>
      <c r="K251" s="166"/>
      <c r="L251" s="167"/>
      <c r="M251" s="148" t="str">
        <f>IF((D251&lt;=D250),"Выполнено","ПРОВЕРИТЬ (муниципальных районов, передавших полномочия поселениям, не может быть больше чем поселений, принявших эти полномочия)")</f>
        <v>Выполнено</v>
      </c>
    </row>
    <row r="252" spans="2:13" s="53" customFormat="1" ht="45">
      <c r="B252" s="128" t="s">
        <v>1001</v>
      </c>
      <c r="C252" s="191" t="s">
        <v>1140</v>
      </c>
      <c r="D252" s="2">
        <f t="shared" si="40"/>
        <v>0</v>
      </c>
      <c r="E252" s="157"/>
      <c r="F252" s="157"/>
      <c r="G252" s="157"/>
      <c r="H252" s="157"/>
      <c r="I252" s="157"/>
      <c r="J252" s="157"/>
      <c r="K252" s="157"/>
      <c r="L252" s="157"/>
      <c r="M252" s="145"/>
    </row>
    <row r="253" spans="2:13" ht="30">
      <c r="B253" s="29" t="s">
        <v>667</v>
      </c>
      <c r="C253" s="6" t="s">
        <v>4</v>
      </c>
      <c r="D253" s="54"/>
      <c r="E253" s="158"/>
      <c r="F253" s="158"/>
      <c r="G253" s="158"/>
      <c r="H253" s="158"/>
      <c r="I253" s="158"/>
      <c r="J253" s="158"/>
      <c r="K253" s="158"/>
      <c r="L253" s="158"/>
      <c r="M253" s="146"/>
    </row>
    <row r="254" spans="2:13" ht="45">
      <c r="B254" s="93" t="s">
        <v>691</v>
      </c>
      <c r="C254" s="65" t="s">
        <v>480</v>
      </c>
      <c r="D254" s="54"/>
      <c r="E254" s="158"/>
      <c r="F254" s="158"/>
      <c r="G254" s="158"/>
      <c r="H254" s="158"/>
      <c r="I254" s="158"/>
      <c r="J254" s="158"/>
      <c r="K254" s="158"/>
      <c r="L254" s="158"/>
      <c r="M254" s="146"/>
    </row>
    <row r="255" spans="2:13" ht="30">
      <c r="B255" s="84" t="s">
        <v>668</v>
      </c>
      <c r="C255" s="48" t="s">
        <v>343</v>
      </c>
      <c r="D255" s="2"/>
      <c r="E255" s="160"/>
      <c r="F255" s="168"/>
      <c r="G255" s="169"/>
      <c r="H255" s="170"/>
      <c r="I255" s="160">
        <f>SUM(I256:I259)</f>
        <v>0</v>
      </c>
      <c r="J255" s="168"/>
      <c r="K255" s="169"/>
      <c r="L255" s="160">
        <f>SUM(L256:L259)</f>
        <v>0</v>
      </c>
      <c r="M255" s="148" t="str">
        <f>IF((E255=E$11)*AND(I255=I$11),"Выполнено","ПРОВЕРИТЬ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row>
    <row r="256" spans="2:13" s="46" customFormat="1" ht="30">
      <c r="B256" s="93" t="s">
        <v>692</v>
      </c>
      <c r="C256" s="50" t="s">
        <v>351</v>
      </c>
      <c r="D256" s="2">
        <v>1</v>
      </c>
      <c r="E256" s="186"/>
      <c r="F256" s="162"/>
      <c r="G256" s="174">
        <v>1</v>
      </c>
      <c r="H256" s="164"/>
      <c r="I256" s="186"/>
      <c r="J256" s="162"/>
      <c r="K256" s="163"/>
      <c r="L256" s="186"/>
      <c r="M256" s="145"/>
    </row>
    <row r="257" spans="2:13" s="46" customFormat="1" ht="30">
      <c r="B257" s="93" t="s">
        <v>693</v>
      </c>
      <c r="C257" s="50" t="s">
        <v>352</v>
      </c>
      <c r="D257" s="2">
        <f t="shared" ref="D255:D262" si="44">SUM(E257:K257)</f>
        <v>0</v>
      </c>
      <c r="E257" s="186"/>
      <c r="F257" s="162"/>
      <c r="G257" s="174"/>
      <c r="H257" s="164"/>
      <c r="I257" s="186"/>
      <c r="J257" s="162"/>
      <c r="K257" s="163"/>
      <c r="L257" s="186"/>
      <c r="M257" s="145"/>
    </row>
    <row r="258" spans="2:13" s="46" customFormat="1" ht="30">
      <c r="B258" s="93" t="s">
        <v>694</v>
      </c>
      <c r="C258" s="86" t="s">
        <v>344</v>
      </c>
      <c r="D258" s="2">
        <f t="shared" si="44"/>
        <v>0</v>
      </c>
      <c r="E258" s="186"/>
      <c r="F258" s="162"/>
      <c r="G258" s="174"/>
      <c r="H258" s="164"/>
      <c r="I258" s="186"/>
      <c r="J258" s="162"/>
      <c r="K258" s="163"/>
      <c r="L258" s="186"/>
      <c r="M258" s="145"/>
    </row>
    <row r="259" spans="2:13" s="46" customFormat="1" ht="45">
      <c r="B259" s="93" t="s">
        <v>695</v>
      </c>
      <c r="C259" s="141" t="s">
        <v>1105</v>
      </c>
      <c r="D259" s="2">
        <f t="shared" si="44"/>
        <v>0</v>
      </c>
      <c r="E259" s="186"/>
      <c r="F259" s="162"/>
      <c r="G259" s="163"/>
      <c r="H259" s="164"/>
      <c r="I259" s="186"/>
      <c r="J259" s="162"/>
      <c r="K259" s="163"/>
      <c r="L259" s="186"/>
      <c r="M259" s="145"/>
    </row>
    <row r="260" spans="2:13" ht="30">
      <c r="B260" s="95" t="s">
        <v>669</v>
      </c>
      <c r="C260" s="96" t="s">
        <v>346</v>
      </c>
      <c r="D260" s="2">
        <f t="shared" si="44"/>
        <v>0</v>
      </c>
      <c r="E260" s="160">
        <f>SUM(E261:E262)</f>
        <v>0</v>
      </c>
      <c r="F260" s="162"/>
      <c r="G260" s="174"/>
      <c r="H260" s="164"/>
      <c r="I260" s="160">
        <f>SUM(I261:I262)</f>
        <v>0</v>
      </c>
      <c r="J260" s="162"/>
      <c r="K260" s="174"/>
      <c r="L260" s="160">
        <f>SUM(L261:L262)</f>
        <v>0</v>
      </c>
      <c r="M260" s="148" t="str">
        <f>IF((E260&lt;=E$11)*AND(I260&lt;=I$11),"Выполнено","ПРОВЕРИТЬ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row>
    <row r="261" spans="2:13">
      <c r="B261" s="93" t="s">
        <v>696</v>
      </c>
      <c r="C261" s="74" t="s">
        <v>159</v>
      </c>
      <c r="D261" s="2">
        <v>1</v>
      </c>
      <c r="E261" s="157"/>
      <c r="F261" s="162"/>
      <c r="G261" s="174">
        <v>1</v>
      </c>
      <c r="H261" s="164"/>
      <c r="I261" s="157"/>
      <c r="J261" s="162"/>
      <c r="K261" s="174"/>
      <c r="L261" s="157"/>
      <c r="M261" s="145"/>
    </row>
    <row r="262" spans="2:13">
      <c r="B262" s="93" t="s">
        <v>697</v>
      </c>
      <c r="C262" s="94" t="s">
        <v>160</v>
      </c>
      <c r="D262" s="2">
        <f t="shared" si="44"/>
        <v>0</v>
      </c>
      <c r="E262" s="157"/>
      <c r="F262" s="165"/>
      <c r="G262" s="166"/>
      <c r="H262" s="167"/>
      <c r="I262" s="157"/>
      <c r="J262" s="165"/>
      <c r="K262" s="166"/>
      <c r="L262" s="157"/>
      <c r="M262" s="145"/>
    </row>
    <row r="263" spans="2:13" s="53" customFormat="1">
      <c r="B263" s="69" t="s">
        <v>670</v>
      </c>
      <c r="C263" s="70" t="s">
        <v>508</v>
      </c>
      <c r="D263" s="2">
        <f t="shared" ref="D263" si="45">SUM(E263:K263)</f>
        <v>0</v>
      </c>
      <c r="E263" s="159"/>
      <c r="F263" s="162"/>
      <c r="G263" s="174"/>
      <c r="H263" s="164"/>
      <c r="I263" s="159"/>
      <c r="J263" s="162"/>
      <c r="K263" s="174"/>
      <c r="L263" s="159"/>
      <c r="M263" s="142" t="str">
        <f>IF((E263=E150)*AND(I263=I150),"Выполнено","ПРОВЕРИТЬ (проверка по количеству муниципальных образований без действующих уставов)")</f>
        <v>Выполнено</v>
      </c>
    </row>
    <row r="264" spans="2:13" ht="45">
      <c r="B264" s="58" t="s">
        <v>671</v>
      </c>
      <c r="C264" s="48" t="s">
        <v>347</v>
      </c>
      <c r="D264" s="2">
        <f t="shared" ref="D264:D298" si="46">SUM(E264:K264)</f>
        <v>0</v>
      </c>
      <c r="E264" s="160"/>
      <c r="F264" s="157"/>
      <c r="G264" s="157"/>
      <c r="H264" s="180"/>
      <c r="I264" s="158"/>
      <c r="J264" s="158"/>
      <c r="K264" s="158"/>
      <c r="L264" s="181"/>
      <c r="M264" s="148" t="str">
        <f>IF((F264&lt;=F$11)*AND(G264&lt;=G$11),"Выполнено","ПРОВЕРИТЬ (таких поселений не может быть больше чем всех поселений)")</f>
        <v>Выполнено</v>
      </c>
    </row>
    <row r="265" spans="2:13" s="43" customFormat="1" ht="45">
      <c r="B265" s="49" t="s">
        <v>672</v>
      </c>
      <c r="C265" s="48" t="s">
        <v>348</v>
      </c>
      <c r="D265" s="2">
        <f t="shared" si="46"/>
        <v>1</v>
      </c>
      <c r="E265" s="160">
        <f>E11</f>
        <v>0</v>
      </c>
      <c r="F265" s="160">
        <f>F11-F264</f>
        <v>0</v>
      </c>
      <c r="G265" s="160">
        <f>G11-G264</f>
        <v>1</v>
      </c>
      <c r="H265" s="160">
        <f>H11</f>
        <v>0</v>
      </c>
      <c r="I265" s="160">
        <f>I11</f>
        <v>0</v>
      </c>
      <c r="J265" s="160">
        <f>J11</f>
        <v>0</v>
      </c>
      <c r="K265" s="160">
        <f>K11</f>
        <v>0</v>
      </c>
      <c r="L265" s="160">
        <f>L11</f>
        <v>0</v>
      </c>
      <c r="M265" s="145"/>
    </row>
    <row r="266" spans="2:13" ht="30">
      <c r="B266" s="69" t="s">
        <v>673</v>
      </c>
      <c r="C266" s="13" t="s">
        <v>183</v>
      </c>
      <c r="D266" s="2">
        <f t="shared" si="46"/>
        <v>1</v>
      </c>
      <c r="E266" s="160">
        <f>E267+E271</f>
        <v>0</v>
      </c>
      <c r="F266" s="160">
        <f t="shared" ref="F266:L266" si="47">F267+F271</f>
        <v>0</v>
      </c>
      <c r="G266" s="160">
        <f t="shared" si="47"/>
        <v>1</v>
      </c>
      <c r="H266" s="160">
        <f t="shared" si="47"/>
        <v>0</v>
      </c>
      <c r="I266" s="160">
        <f t="shared" si="47"/>
        <v>0</v>
      </c>
      <c r="J266" s="160">
        <f t="shared" si="47"/>
        <v>0</v>
      </c>
      <c r="K266" s="160">
        <f t="shared" si="47"/>
        <v>0</v>
      </c>
      <c r="L266" s="160">
        <f t="shared" si="47"/>
        <v>0</v>
      </c>
      <c r="M266" s="145"/>
    </row>
    <row r="267" spans="2:13">
      <c r="B267" s="128" t="s">
        <v>1006</v>
      </c>
      <c r="C267" s="74" t="s">
        <v>161</v>
      </c>
      <c r="D267" s="2">
        <v>1</v>
      </c>
      <c r="E267" s="160">
        <f t="shared" ref="E267:L267" si="48">SUM(E268:E270)</f>
        <v>0</v>
      </c>
      <c r="F267" s="160">
        <f t="shared" si="48"/>
        <v>0</v>
      </c>
      <c r="G267" s="160">
        <v>1</v>
      </c>
      <c r="H267" s="160">
        <f t="shared" si="48"/>
        <v>0</v>
      </c>
      <c r="I267" s="160">
        <f t="shared" si="48"/>
        <v>0</v>
      </c>
      <c r="J267" s="160">
        <f t="shared" si="48"/>
        <v>0</v>
      </c>
      <c r="K267" s="160">
        <f t="shared" si="48"/>
        <v>0</v>
      </c>
      <c r="L267" s="160">
        <f t="shared" si="48"/>
        <v>0</v>
      </c>
      <c r="M267" s="145"/>
    </row>
    <row r="268" spans="2:13" ht="30">
      <c r="B268" s="128" t="s">
        <v>1008</v>
      </c>
      <c r="C268" s="131" t="s">
        <v>162</v>
      </c>
      <c r="D268" s="2">
        <f t="shared" si="46"/>
        <v>0</v>
      </c>
      <c r="E268" s="157"/>
      <c r="F268" s="157"/>
      <c r="G268" s="157"/>
      <c r="H268" s="157"/>
      <c r="I268" s="157"/>
      <c r="J268" s="157"/>
      <c r="K268" s="157"/>
      <c r="L268" s="157"/>
      <c r="M268" s="145"/>
    </row>
    <row r="269" spans="2:13" ht="30">
      <c r="B269" s="66" t="s">
        <v>674</v>
      </c>
      <c r="C269" s="13" t="s">
        <v>163</v>
      </c>
      <c r="D269" s="2">
        <f t="shared" si="46"/>
        <v>0</v>
      </c>
      <c r="E269" s="161"/>
      <c r="F269" s="161"/>
      <c r="G269" s="161"/>
      <c r="H269" s="161"/>
      <c r="I269" s="161"/>
      <c r="J269" s="161"/>
      <c r="K269" s="161"/>
      <c r="L269" s="159"/>
      <c r="M269" s="145"/>
    </row>
    <row r="270" spans="2:13" ht="30">
      <c r="B270" s="128" t="s">
        <v>1007</v>
      </c>
      <c r="C270" s="131" t="s">
        <v>164</v>
      </c>
      <c r="D270" s="2">
        <f t="shared" si="46"/>
        <v>0</v>
      </c>
      <c r="E270" s="157"/>
      <c r="F270" s="157"/>
      <c r="G270" s="157"/>
      <c r="H270" s="157"/>
      <c r="I270" s="157"/>
      <c r="J270" s="157"/>
      <c r="K270" s="157"/>
      <c r="L270" s="157"/>
      <c r="M270" s="145"/>
    </row>
    <row r="271" spans="2:13">
      <c r="B271" s="128" t="s">
        <v>1010</v>
      </c>
      <c r="C271" s="131" t="s">
        <v>1009</v>
      </c>
      <c r="D271" s="2">
        <f t="shared" si="46"/>
        <v>0</v>
      </c>
      <c r="E271" s="157"/>
      <c r="F271" s="176"/>
      <c r="G271" s="169"/>
      <c r="H271" s="170"/>
      <c r="I271" s="157"/>
      <c r="J271" s="176"/>
      <c r="K271" s="170"/>
      <c r="L271" s="157"/>
      <c r="M271" s="145"/>
    </row>
    <row r="272" spans="2:13" ht="30">
      <c r="B272" s="66" t="s">
        <v>675</v>
      </c>
      <c r="C272" s="156" t="s">
        <v>1141</v>
      </c>
      <c r="D272" s="2">
        <f t="shared" si="46"/>
        <v>1</v>
      </c>
      <c r="E272" s="160">
        <f t="shared" ref="E272:L272" si="49">SUM(E273:E276)</f>
        <v>0</v>
      </c>
      <c r="F272" s="160">
        <f t="shared" si="49"/>
        <v>0</v>
      </c>
      <c r="G272" s="160">
        <f t="shared" si="49"/>
        <v>1</v>
      </c>
      <c r="H272" s="160">
        <f t="shared" si="49"/>
        <v>0</v>
      </c>
      <c r="I272" s="160">
        <f t="shared" si="49"/>
        <v>0</v>
      </c>
      <c r="J272" s="160">
        <f t="shared" si="49"/>
        <v>0</v>
      </c>
      <c r="K272" s="160">
        <f t="shared" si="49"/>
        <v>0</v>
      </c>
      <c r="L272" s="160">
        <f t="shared" si="49"/>
        <v>0</v>
      </c>
      <c r="M272" s="142" t="str">
        <f>IF((D272=D266)*AND(E272=E266)*AND(F272=F266)*AND(G272=G266)*AND(H272=H266),"Выполнено","ПРОВЕРИТЬ (в сумме должно получиться общее число действующих представительных органов)")</f>
        <v>Выполнено</v>
      </c>
    </row>
    <row r="273" spans="2:13">
      <c r="B273" s="66" t="s">
        <v>676</v>
      </c>
      <c r="C273" s="65" t="s">
        <v>481</v>
      </c>
      <c r="D273" s="2">
        <v>1</v>
      </c>
      <c r="E273" s="161"/>
      <c r="F273" s="161"/>
      <c r="G273" s="161">
        <v>1</v>
      </c>
      <c r="H273" s="161"/>
      <c r="I273" s="161"/>
      <c r="J273" s="161"/>
      <c r="K273" s="161"/>
      <c r="L273" s="159"/>
      <c r="M273" s="145"/>
    </row>
    <row r="274" spans="2:13">
      <c r="B274" s="66" t="s">
        <v>677</v>
      </c>
      <c r="C274" s="65" t="s">
        <v>482</v>
      </c>
      <c r="D274" s="2">
        <f t="shared" si="46"/>
        <v>0</v>
      </c>
      <c r="E274" s="161"/>
      <c r="F274" s="161"/>
      <c r="G274" s="161"/>
      <c r="H274" s="161"/>
      <c r="I274" s="161"/>
      <c r="J274" s="161"/>
      <c r="K274" s="161"/>
      <c r="L274" s="159"/>
      <c r="M274" s="145"/>
    </row>
    <row r="275" spans="2:13">
      <c r="B275" s="66" t="s">
        <v>678</v>
      </c>
      <c r="C275" s="65" t="s">
        <v>483</v>
      </c>
      <c r="D275" s="2">
        <f t="shared" si="46"/>
        <v>0</v>
      </c>
      <c r="E275" s="161"/>
      <c r="F275" s="161"/>
      <c r="G275" s="161"/>
      <c r="H275" s="161"/>
      <c r="I275" s="161"/>
      <c r="J275" s="161"/>
      <c r="K275" s="161"/>
      <c r="L275" s="159"/>
      <c r="M275" s="145"/>
    </row>
    <row r="276" spans="2:13">
      <c r="B276" s="95" t="s">
        <v>679</v>
      </c>
      <c r="C276" s="94" t="s">
        <v>484</v>
      </c>
      <c r="D276" s="2">
        <f t="shared" si="46"/>
        <v>0</v>
      </c>
      <c r="E276" s="157"/>
      <c r="F276" s="157"/>
      <c r="G276" s="157"/>
      <c r="H276" s="157"/>
      <c r="I276" s="157"/>
      <c r="J276" s="157"/>
      <c r="K276" s="157"/>
      <c r="L276" s="157"/>
      <c r="M276" s="145"/>
    </row>
    <row r="277" spans="2:13" ht="45">
      <c r="B277" s="113" t="s">
        <v>680</v>
      </c>
      <c r="C277" s="44" t="s">
        <v>313</v>
      </c>
      <c r="D277" s="2">
        <f t="shared" si="46"/>
        <v>1</v>
      </c>
      <c r="E277" s="160">
        <f t="shared" ref="E277" si="50">SUM(E278:E280)</f>
        <v>0</v>
      </c>
      <c r="F277" s="160">
        <f t="shared" ref="F277" si="51">SUM(F278:F280)</f>
        <v>0</v>
      </c>
      <c r="G277" s="160">
        <f t="shared" ref="G277" si="52">SUM(G278:G280)</f>
        <v>1</v>
      </c>
      <c r="H277" s="160">
        <f t="shared" ref="H277" si="53">SUM(H278:H280)</f>
        <v>0</v>
      </c>
      <c r="I277" s="160">
        <f t="shared" ref="I277" si="54">SUM(I278:I280)</f>
        <v>0</v>
      </c>
      <c r="J277" s="160">
        <f t="shared" ref="J277" si="55">SUM(J278:J280)</f>
        <v>0</v>
      </c>
      <c r="K277" s="160">
        <f t="shared" ref="K277" si="56">SUM(K278:K280)</f>
        <v>0</v>
      </c>
      <c r="L277" s="160">
        <f t="shared" ref="L277" si="57">SUM(L278:L280)</f>
        <v>0</v>
      </c>
      <c r="M277" s="142" t="str">
        <f>IF((D277=D266)*AND(E277=E266)*AND(F277=F266)*AND(G277=G266)*AND(H277=H266),"Выполнено","ПРОВЕРИТЬ (в сумме должно получиться общее число действующих представительных органов)")</f>
        <v>Выполнено</v>
      </c>
    </row>
    <row r="278" spans="2:13" ht="30">
      <c r="B278" s="113" t="s">
        <v>681</v>
      </c>
      <c r="C278" s="13" t="s">
        <v>165</v>
      </c>
      <c r="D278" s="2">
        <v>1</v>
      </c>
      <c r="E278" s="161"/>
      <c r="F278" s="161"/>
      <c r="G278" s="161">
        <v>1</v>
      </c>
      <c r="H278" s="161"/>
      <c r="I278" s="161"/>
      <c r="J278" s="161"/>
      <c r="K278" s="161"/>
      <c r="L278" s="159"/>
      <c r="M278" s="145"/>
    </row>
    <row r="279" spans="2:13" ht="30">
      <c r="B279" s="113" t="s">
        <v>682</v>
      </c>
      <c r="C279" s="13" t="s">
        <v>166</v>
      </c>
      <c r="D279" s="2">
        <f t="shared" si="46"/>
        <v>0</v>
      </c>
      <c r="E279" s="161"/>
      <c r="F279" s="161"/>
      <c r="G279" s="161"/>
      <c r="H279" s="161"/>
      <c r="I279" s="161"/>
      <c r="J279" s="161"/>
      <c r="K279" s="161"/>
      <c r="L279" s="159"/>
      <c r="M279" s="145"/>
    </row>
    <row r="280" spans="2:13" ht="30">
      <c r="B280" s="84" t="s">
        <v>683</v>
      </c>
      <c r="C280" s="74" t="s">
        <v>167</v>
      </c>
      <c r="D280" s="2">
        <f t="shared" si="46"/>
        <v>0</v>
      </c>
      <c r="E280" s="157"/>
      <c r="F280" s="157"/>
      <c r="G280" s="157"/>
      <c r="H280" s="157"/>
      <c r="I280" s="157"/>
      <c r="J280" s="157"/>
      <c r="K280" s="157"/>
      <c r="L280" s="157"/>
      <c r="M280" s="145"/>
    </row>
    <row r="281" spans="2:13" ht="45">
      <c r="B281" s="93" t="s">
        <v>698</v>
      </c>
      <c r="C281" s="73" t="s">
        <v>312</v>
      </c>
      <c r="D281" s="2">
        <f t="shared" si="46"/>
        <v>0</v>
      </c>
      <c r="E281" s="160">
        <f>SUM(E282:E284)</f>
        <v>0</v>
      </c>
      <c r="F281" s="160">
        <f t="shared" ref="F281:L281" si="58">SUM(F282:F284)</f>
        <v>0</v>
      </c>
      <c r="G281" s="160">
        <f t="shared" si="58"/>
        <v>0</v>
      </c>
      <c r="H281" s="160">
        <f t="shared" si="58"/>
        <v>0</v>
      </c>
      <c r="I281" s="160">
        <f t="shared" si="58"/>
        <v>0</v>
      </c>
      <c r="J281" s="160">
        <f t="shared" si="58"/>
        <v>0</v>
      </c>
      <c r="K281" s="160">
        <f t="shared" si="58"/>
        <v>0</v>
      </c>
      <c r="L281" s="160">
        <f t="shared" si="58"/>
        <v>0</v>
      </c>
      <c r="M281" s="145"/>
    </row>
    <row r="282" spans="2:13" s="53" customFormat="1" ht="30">
      <c r="B282" s="114" t="s">
        <v>684</v>
      </c>
      <c r="C282" s="110" t="s">
        <v>488</v>
      </c>
      <c r="D282" s="2">
        <f t="shared" si="46"/>
        <v>0</v>
      </c>
      <c r="E282" s="160"/>
      <c r="F282" s="157"/>
      <c r="G282" s="157"/>
      <c r="H282" s="180"/>
      <c r="I282" s="158"/>
      <c r="J282" s="158"/>
      <c r="K282" s="158"/>
      <c r="L282" s="181"/>
      <c r="M282" s="148" t="str">
        <f>IF((F282&lt;=F$11)*AND(G282&lt;=G$11),"Выполнено","ПРОВЕРИТЬ (таких поселений не может быть больше чем всех поселений)")</f>
        <v>Выполнено</v>
      </c>
    </row>
    <row r="283" spans="2:13" ht="45">
      <c r="B283" s="114" t="s">
        <v>685</v>
      </c>
      <c r="C283" s="110" t="s">
        <v>489</v>
      </c>
      <c r="D283" s="2">
        <f t="shared" si="46"/>
        <v>0</v>
      </c>
      <c r="E283" s="157"/>
      <c r="F283" s="157"/>
      <c r="G283" s="157"/>
      <c r="H283" s="157"/>
      <c r="I283" s="157"/>
      <c r="J283" s="157"/>
      <c r="K283" s="157"/>
      <c r="L283" s="157"/>
      <c r="M283" s="142" t="str">
        <f>IF((D283&lt;=D$11)*AND(E283&lt;=E$11)*AND(F283&lt;=F$11)*AND(G283&lt;=G$11)*AND(H283&lt;=H$11),"Выполнено","ПРОВЕРИТЬ (таких муниципальных образований не может быть больше их общего числа)")</f>
        <v>Выполнено</v>
      </c>
    </row>
    <row r="284" spans="2:13" ht="60">
      <c r="B284" s="114" t="s">
        <v>686</v>
      </c>
      <c r="C284" s="110" t="s">
        <v>490</v>
      </c>
      <c r="D284" s="2">
        <f t="shared" si="46"/>
        <v>0</v>
      </c>
      <c r="E284" s="157"/>
      <c r="F284" s="157"/>
      <c r="G284" s="157"/>
      <c r="H284" s="157"/>
      <c r="I284" s="157"/>
      <c r="J284" s="157"/>
      <c r="K284" s="157"/>
      <c r="L284" s="157"/>
      <c r="M284" s="145"/>
    </row>
    <row r="285" spans="2:13" ht="60">
      <c r="B285" s="114" t="s">
        <v>687</v>
      </c>
      <c r="C285" s="110" t="s">
        <v>491</v>
      </c>
      <c r="D285" s="2">
        <f t="shared" si="46"/>
        <v>0</v>
      </c>
      <c r="E285" s="157"/>
      <c r="F285" s="157"/>
      <c r="G285" s="157"/>
      <c r="H285" s="157"/>
      <c r="I285" s="157"/>
      <c r="J285" s="157"/>
      <c r="K285" s="157"/>
      <c r="L285" s="157"/>
      <c r="M285" s="145"/>
    </row>
    <row r="286" spans="2:13" ht="60">
      <c r="B286" s="89" t="s">
        <v>699</v>
      </c>
      <c r="C286" s="65" t="s">
        <v>485</v>
      </c>
      <c r="D286" s="2">
        <f t="shared" si="46"/>
        <v>0</v>
      </c>
      <c r="E286" s="161"/>
      <c r="F286" s="161"/>
      <c r="G286" s="161"/>
      <c r="H286" s="161"/>
      <c r="I286" s="161"/>
      <c r="J286" s="161"/>
      <c r="K286" s="161"/>
      <c r="L286" s="159"/>
      <c r="M286" s="145"/>
    </row>
    <row r="287" spans="2:13" ht="30">
      <c r="B287" s="67" t="s">
        <v>688</v>
      </c>
      <c r="C287" s="44" t="s">
        <v>168</v>
      </c>
      <c r="D287" s="54"/>
      <c r="E287" s="158"/>
      <c r="F287" s="158"/>
      <c r="G287" s="158"/>
      <c r="H287" s="158"/>
      <c r="I287" s="158"/>
      <c r="J287" s="158"/>
      <c r="K287" s="158"/>
      <c r="L287" s="158"/>
      <c r="M287" s="146"/>
    </row>
    <row r="288" spans="2:13">
      <c r="B288" s="67" t="s">
        <v>689</v>
      </c>
      <c r="C288" s="70" t="s">
        <v>486</v>
      </c>
      <c r="D288" s="2">
        <v>16</v>
      </c>
      <c r="E288" s="161"/>
      <c r="F288" s="161"/>
      <c r="G288" s="161">
        <v>16</v>
      </c>
      <c r="H288" s="161"/>
      <c r="I288" s="161"/>
      <c r="J288" s="161"/>
      <c r="K288" s="161"/>
      <c r="L288" s="159"/>
      <c r="M288" s="145"/>
    </row>
    <row r="289" spans="2:13">
      <c r="B289" s="67" t="s">
        <v>690</v>
      </c>
      <c r="C289" s="70" t="s">
        <v>487</v>
      </c>
      <c r="D289" s="2">
        <v>3</v>
      </c>
      <c r="E289" s="161"/>
      <c r="F289" s="161"/>
      <c r="G289" s="161">
        <v>3</v>
      </c>
      <c r="H289" s="161"/>
      <c r="I289" s="161"/>
      <c r="J289" s="161"/>
      <c r="K289" s="161"/>
      <c r="L289" s="159"/>
      <c r="M289" s="145"/>
    </row>
    <row r="290" spans="2:13" ht="30">
      <c r="B290" s="30" t="s">
        <v>700</v>
      </c>
      <c r="C290" s="6" t="s">
        <v>28</v>
      </c>
      <c r="D290" s="56">
        <v>10</v>
      </c>
      <c r="E290" s="158"/>
      <c r="F290" s="158"/>
      <c r="G290" s="158">
        <v>10</v>
      </c>
      <c r="H290" s="158"/>
      <c r="I290" s="158"/>
      <c r="J290" s="158"/>
      <c r="K290" s="158"/>
      <c r="L290" s="158"/>
      <c r="M290" s="146"/>
    </row>
    <row r="291" spans="2:13" ht="30">
      <c r="B291" s="52" t="s">
        <v>701</v>
      </c>
      <c r="C291" s="4" t="s">
        <v>176</v>
      </c>
      <c r="D291" s="2">
        <v>10</v>
      </c>
      <c r="E291" s="160">
        <f t="shared" ref="E291" si="59">E292+E293</f>
        <v>0</v>
      </c>
      <c r="F291" s="160">
        <f t="shared" ref="F291" si="60">F292+F293</f>
        <v>0</v>
      </c>
      <c r="G291" s="160">
        <v>10</v>
      </c>
      <c r="H291" s="160">
        <f t="shared" ref="H291" si="61">H292+H293</f>
        <v>0</v>
      </c>
      <c r="I291" s="160">
        <f t="shared" ref="I291" si="62">I292+I293</f>
        <v>0</v>
      </c>
      <c r="J291" s="160">
        <f t="shared" ref="J291" si="63">J292+J293</f>
        <v>0</v>
      </c>
      <c r="K291" s="160">
        <f t="shared" ref="K291" si="64">K292+K293</f>
        <v>0</v>
      </c>
      <c r="L291" s="160">
        <f t="shared" ref="L291" si="65">L292+L293</f>
        <v>0</v>
      </c>
      <c r="M291" s="145"/>
    </row>
    <row r="292" spans="2:13" ht="45">
      <c r="B292" s="52" t="s">
        <v>702</v>
      </c>
      <c r="C292" s="4" t="s">
        <v>314</v>
      </c>
      <c r="D292" s="2">
        <f t="shared" si="46"/>
        <v>0</v>
      </c>
      <c r="E292" s="159"/>
      <c r="F292" s="159"/>
      <c r="G292" s="159"/>
      <c r="H292" s="159"/>
      <c r="I292" s="159"/>
      <c r="J292" s="159"/>
      <c r="K292" s="159"/>
      <c r="L292" s="159"/>
      <c r="M292" s="145"/>
    </row>
    <row r="293" spans="2:13" ht="45">
      <c r="B293" s="52" t="s">
        <v>703</v>
      </c>
      <c r="C293" s="4" t="s">
        <v>315</v>
      </c>
      <c r="D293" s="2">
        <f t="shared" si="46"/>
        <v>0</v>
      </c>
      <c r="E293" s="159"/>
      <c r="F293" s="159"/>
      <c r="G293" s="159"/>
      <c r="H293" s="159"/>
      <c r="I293" s="159"/>
      <c r="J293" s="159"/>
      <c r="K293" s="159"/>
      <c r="L293" s="159"/>
      <c r="M293" s="145"/>
    </row>
    <row r="294" spans="2:13">
      <c r="B294" s="27" t="s">
        <v>704</v>
      </c>
      <c r="C294" s="4" t="s">
        <v>169</v>
      </c>
      <c r="D294" s="2">
        <f t="shared" si="46"/>
        <v>10</v>
      </c>
      <c r="E294" s="160">
        <f t="shared" ref="E294" si="66">E295+E296</f>
        <v>0</v>
      </c>
      <c r="F294" s="160">
        <f t="shared" ref="F294" si="67">F295+F296</f>
        <v>0</v>
      </c>
      <c r="G294" s="160">
        <f t="shared" ref="G294" si="68">G295+G296</f>
        <v>10</v>
      </c>
      <c r="H294" s="160">
        <f t="shared" ref="H294" si="69">H295+H296</f>
        <v>0</v>
      </c>
      <c r="I294" s="160">
        <f t="shared" ref="I294" si="70">I295+I296</f>
        <v>0</v>
      </c>
      <c r="J294" s="160">
        <f t="shared" ref="J294" si="71">J295+J296</f>
        <v>0</v>
      </c>
      <c r="K294" s="160">
        <f t="shared" ref="K294" si="72">K295+K296</f>
        <v>0</v>
      </c>
      <c r="L294" s="160">
        <f t="shared" ref="L294" si="73">L295+L296</f>
        <v>0</v>
      </c>
      <c r="M294" s="142" t="str">
        <f>IF((D294=D291)*AND(E294=E291)*AND(F294=F291)*AND(G294=G291)*AND(H294=H291),"Выполнено","ПРОВЕРИТЬ (в сумме должно получиться общее число депутатов, избранных на муниципальных выборах)")</f>
        <v>Выполнено</v>
      </c>
    </row>
    <row r="295" spans="2:13">
      <c r="B295" s="27" t="s">
        <v>705</v>
      </c>
      <c r="C295" s="4" t="s">
        <v>170</v>
      </c>
      <c r="D295" s="2">
        <f t="shared" si="46"/>
        <v>0</v>
      </c>
      <c r="E295" s="159"/>
      <c r="F295" s="159"/>
      <c r="G295" s="159"/>
      <c r="H295" s="159"/>
      <c r="I295" s="159"/>
      <c r="J295" s="159"/>
      <c r="K295" s="159"/>
      <c r="L295" s="159"/>
      <c r="M295" s="147"/>
    </row>
    <row r="296" spans="2:13">
      <c r="B296" s="27" t="s">
        <v>706</v>
      </c>
      <c r="C296" s="4" t="s">
        <v>171</v>
      </c>
      <c r="D296" s="2">
        <v>10</v>
      </c>
      <c r="E296" s="159"/>
      <c r="F296" s="159"/>
      <c r="G296" s="159">
        <v>10</v>
      </c>
      <c r="H296" s="159"/>
      <c r="I296" s="159"/>
      <c r="J296" s="159"/>
      <c r="K296" s="159"/>
      <c r="L296" s="159"/>
      <c r="M296" s="147"/>
    </row>
    <row r="297" spans="2:13" ht="45">
      <c r="B297" s="27" t="s">
        <v>707</v>
      </c>
      <c r="C297" s="4" t="s">
        <v>1142</v>
      </c>
      <c r="D297" s="2">
        <f t="shared" si="46"/>
        <v>0</v>
      </c>
      <c r="E297" s="160">
        <f>SUM(E298:E300)</f>
        <v>0</v>
      </c>
      <c r="F297" s="168"/>
      <c r="G297" s="169"/>
      <c r="H297" s="170"/>
      <c r="I297" s="160">
        <f>SUM(I298:I300)</f>
        <v>0</v>
      </c>
      <c r="J297" s="168"/>
      <c r="K297" s="170"/>
      <c r="L297" s="160">
        <f>SUM(L298:L300)</f>
        <v>0</v>
      </c>
      <c r="M297" s="147"/>
    </row>
    <row r="298" spans="2:13">
      <c r="B298" s="27" t="s">
        <v>708</v>
      </c>
      <c r="C298" s="4" t="s">
        <v>177</v>
      </c>
      <c r="D298" s="2">
        <f t="shared" si="46"/>
        <v>0</v>
      </c>
      <c r="E298" s="161"/>
      <c r="F298" s="162"/>
      <c r="G298" s="174"/>
      <c r="H298" s="164"/>
      <c r="I298" s="171"/>
      <c r="J298" s="162"/>
      <c r="K298" s="164"/>
      <c r="L298" s="171"/>
      <c r="M298" s="147"/>
    </row>
    <row r="299" spans="2:13">
      <c r="B299" s="27" t="s">
        <v>709</v>
      </c>
      <c r="C299" s="4" t="s">
        <v>178</v>
      </c>
      <c r="D299" s="2">
        <f t="shared" ref="D299:D310" si="74">SUM(E299:K299)</f>
        <v>0</v>
      </c>
      <c r="E299" s="161"/>
      <c r="F299" s="162"/>
      <c r="G299" s="174"/>
      <c r="H299" s="164"/>
      <c r="I299" s="173"/>
      <c r="J299" s="162"/>
      <c r="K299" s="164"/>
      <c r="L299" s="173"/>
      <c r="M299" s="147"/>
    </row>
    <row r="300" spans="2:13">
      <c r="B300" s="27" t="s">
        <v>710</v>
      </c>
      <c r="C300" s="4" t="s">
        <v>179</v>
      </c>
      <c r="D300" s="2">
        <f t="shared" si="74"/>
        <v>0</v>
      </c>
      <c r="E300" s="160"/>
      <c r="F300" s="162"/>
      <c r="G300" s="174"/>
      <c r="H300" s="174"/>
      <c r="I300" s="161"/>
      <c r="J300" s="162"/>
      <c r="K300" s="174"/>
      <c r="L300" s="159"/>
      <c r="M300" s="147"/>
    </row>
    <row r="301" spans="2:13">
      <c r="B301" s="27" t="s">
        <v>711</v>
      </c>
      <c r="C301" s="4" t="s">
        <v>169</v>
      </c>
      <c r="D301" s="2">
        <f t="shared" si="74"/>
        <v>0</v>
      </c>
      <c r="E301" s="160">
        <f t="shared" ref="E301" si="75">E302+E303</f>
        <v>0</v>
      </c>
      <c r="F301" s="162"/>
      <c r="G301" s="174"/>
      <c r="H301" s="174"/>
      <c r="I301" s="160">
        <f t="shared" ref="I301" si="76">I302+I303</f>
        <v>0</v>
      </c>
      <c r="J301" s="162"/>
      <c r="K301" s="174"/>
      <c r="L301" s="160">
        <f t="shared" ref="L301" si="77">L302+L303</f>
        <v>0</v>
      </c>
      <c r="M301" s="142" t="str">
        <f>IF((E301=E297)*AND(I301=I297),"Выполнено","ПРОВЕРИТЬ (в сумме должно получиться общее число депутатов, избранных методом делегирования)")</f>
        <v>Выполнено</v>
      </c>
    </row>
    <row r="302" spans="2:13">
      <c r="B302" s="27" t="s">
        <v>712</v>
      </c>
      <c r="C302" s="4" t="s">
        <v>170</v>
      </c>
      <c r="D302" s="2">
        <f t="shared" si="74"/>
        <v>0</v>
      </c>
      <c r="E302" s="159"/>
      <c r="F302" s="162"/>
      <c r="G302" s="164"/>
      <c r="H302" s="174"/>
      <c r="I302" s="159"/>
      <c r="J302" s="162"/>
      <c r="K302" s="164"/>
      <c r="L302" s="159"/>
      <c r="M302" s="147"/>
    </row>
    <row r="303" spans="2:13">
      <c r="B303" s="27" t="s">
        <v>713</v>
      </c>
      <c r="C303" s="4" t="s">
        <v>171</v>
      </c>
      <c r="D303" s="2">
        <f t="shared" si="74"/>
        <v>0</v>
      </c>
      <c r="E303" s="159"/>
      <c r="F303" s="165"/>
      <c r="G303" s="167"/>
      <c r="H303" s="174"/>
      <c r="I303" s="159"/>
      <c r="J303" s="165"/>
      <c r="K303" s="167"/>
      <c r="L303" s="159"/>
      <c r="M303" s="147"/>
    </row>
    <row r="304" spans="2:13" ht="30">
      <c r="B304" s="27" t="s">
        <v>714</v>
      </c>
      <c r="C304" s="4" t="s">
        <v>292</v>
      </c>
      <c r="D304" s="7">
        <f t="shared" ref="D304" si="78">SUM(D305:D307)</f>
        <v>0</v>
      </c>
      <c r="E304" s="174"/>
      <c r="F304" s="169"/>
      <c r="G304" s="169"/>
      <c r="H304" s="169"/>
      <c r="I304" s="169"/>
      <c r="J304" s="169"/>
      <c r="K304" s="169"/>
      <c r="L304" s="170"/>
      <c r="M304" s="147"/>
    </row>
    <row r="305" spans="2:13">
      <c r="B305" s="27" t="s">
        <v>715</v>
      </c>
      <c r="C305" s="4" t="s">
        <v>180</v>
      </c>
      <c r="D305" s="39"/>
      <c r="E305" s="162"/>
      <c r="F305" s="174"/>
      <c r="G305" s="174"/>
      <c r="H305" s="174"/>
      <c r="I305" s="174"/>
      <c r="J305" s="174"/>
      <c r="K305" s="174"/>
      <c r="L305" s="164"/>
      <c r="M305" s="148" t="str">
        <f>IF((D305&lt;=D298),"Выполнено","ПРОВЕРИТЬ (таких депутатов не может быть больше чем депутатов, избранных делегированным способом от городских поселений)")</f>
        <v>Выполнено</v>
      </c>
    </row>
    <row r="306" spans="2:13">
      <c r="B306" s="27" t="s">
        <v>716</v>
      </c>
      <c r="C306" s="4" t="s">
        <v>181</v>
      </c>
      <c r="D306" s="39"/>
      <c r="E306" s="162"/>
      <c r="F306" s="174"/>
      <c r="G306" s="174"/>
      <c r="H306" s="174"/>
      <c r="I306" s="174"/>
      <c r="J306" s="174"/>
      <c r="K306" s="174"/>
      <c r="L306" s="164"/>
      <c r="M306" s="148" t="str">
        <f>IF((D306&lt;=D299),"Выполнено","ПРОВЕРИТЬ (таких депутатов с двумя мандатами не может быть больше чем депутатов, избранных делегированным способом от сельских поселений)")</f>
        <v>Выполнено</v>
      </c>
    </row>
    <row r="307" spans="2:13" ht="30">
      <c r="B307" s="27" t="s">
        <v>717</v>
      </c>
      <c r="C307" s="4" t="s">
        <v>182</v>
      </c>
      <c r="D307" s="39"/>
      <c r="E307" s="165"/>
      <c r="F307" s="166"/>
      <c r="G307" s="166"/>
      <c r="H307" s="166"/>
      <c r="I307" s="166"/>
      <c r="J307" s="166"/>
      <c r="K307" s="166"/>
      <c r="L307" s="167"/>
      <c r="M307" s="148" t="str">
        <f>IF((D307&lt;=D300),"Выполнено","ПРОВЕРИТЬ (таких депутатов с двумя мандатами не может быть больше чем депутатов, избранных делегированным способом от внутригородских районов)")</f>
        <v>Выполнено</v>
      </c>
    </row>
    <row r="308" spans="2:13">
      <c r="B308" s="27" t="s">
        <v>718</v>
      </c>
      <c r="C308" s="4" t="s">
        <v>44</v>
      </c>
      <c r="D308" s="2">
        <f t="shared" si="74"/>
        <v>10</v>
      </c>
      <c r="E308" s="160">
        <f t="shared" ref="E308:L308" si="79">E291+E297</f>
        <v>0</v>
      </c>
      <c r="F308" s="160">
        <f>F291+F297</f>
        <v>0</v>
      </c>
      <c r="G308" s="160">
        <f t="shared" si="79"/>
        <v>10</v>
      </c>
      <c r="H308" s="160">
        <f t="shared" si="79"/>
        <v>0</v>
      </c>
      <c r="I308" s="160">
        <f t="shared" si="79"/>
        <v>0</v>
      </c>
      <c r="J308" s="160">
        <f>J291+J297</f>
        <v>0</v>
      </c>
      <c r="K308" s="160">
        <f t="shared" si="79"/>
        <v>0</v>
      </c>
      <c r="L308" s="160">
        <f t="shared" si="79"/>
        <v>0</v>
      </c>
      <c r="M308" s="147"/>
    </row>
    <row r="309" spans="2:13" ht="45">
      <c r="B309" s="27" t="s">
        <v>719</v>
      </c>
      <c r="C309" s="4" t="s">
        <v>349</v>
      </c>
      <c r="D309" s="2"/>
      <c r="E309" s="180"/>
      <c r="F309" s="158"/>
      <c r="G309" s="158"/>
      <c r="H309" s="158"/>
      <c r="I309" s="158"/>
      <c r="J309" s="158"/>
      <c r="K309" s="158"/>
      <c r="L309" s="181"/>
      <c r="M309" s="147"/>
    </row>
    <row r="310" spans="2:13" ht="45">
      <c r="B310" s="52" t="s">
        <v>720</v>
      </c>
      <c r="C310" s="4" t="s">
        <v>316</v>
      </c>
      <c r="D310" s="2">
        <f t="shared" si="74"/>
        <v>0</v>
      </c>
      <c r="E310" s="159"/>
      <c r="F310" s="159"/>
      <c r="G310" s="159"/>
      <c r="H310" s="159"/>
      <c r="I310" s="159"/>
      <c r="J310" s="159"/>
      <c r="K310" s="159"/>
      <c r="L310" s="159"/>
      <c r="M310" s="147"/>
    </row>
    <row r="311" spans="2:13" ht="45">
      <c r="B311" s="52" t="s">
        <v>721</v>
      </c>
      <c r="C311" s="4" t="s">
        <v>317</v>
      </c>
      <c r="D311" s="2">
        <f t="shared" ref="D311" si="80">SUM(E311:K311)</f>
        <v>0</v>
      </c>
      <c r="E311" s="159"/>
      <c r="F311" s="159"/>
      <c r="G311" s="159"/>
      <c r="H311" s="159"/>
      <c r="I311" s="159"/>
      <c r="J311" s="159"/>
      <c r="K311" s="159"/>
      <c r="L311" s="159"/>
      <c r="M311" s="147"/>
    </row>
    <row r="312" spans="2:13">
      <c r="B312" s="26" t="s">
        <v>205</v>
      </c>
      <c r="C312" s="3" t="s">
        <v>21</v>
      </c>
      <c r="D312" s="54"/>
      <c r="E312" s="158"/>
      <c r="F312" s="158"/>
      <c r="G312" s="158"/>
      <c r="H312" s="158"/>
      <c r="I312" s="158"/>
      <c r="J312" s="158"/>
      <c r="K312" s="158"/>
      <c r="L312" s="158"/>
      <c r="M312" s="146"/>
    </row>
    <row r="313" spans="2:13" s="47" customFormat="1" ht="45">
      <c r="B313" s="61" t="s">
        <v>722</v>
      </c>
      <c r="C313" s="115" t="s">
        <v>350</v>
      </c>
      <c r="D313" s="2">
        <f t="shared" ref="D313:D317" si="81">SUM(E313:K313)</f>
        <v>1</v>
      </c>
      <c r="E313" s="160">
        <f t="shared" ref="E313:L313" si="82">SUM(E314:E317)</f>
        <v>0</v>
      </c>
      <c r="F313" s="160">
        <f t="shared" si="82"/>
        <v>0</v>
      </c>
      <c r="G313" s="160">
        <f t="shared" si="82"/>
        <v>1</v>
      </c>
      <c r="H313" s="160">
        <f t="shared" si="82"/>
        <v>0</v>
      </c>
      <c r="I313" s="160">
        <f t="shared" si="82"/>
        <v>0</v>
      </c>
      <c r="J313" s="160">
        <f t="shared" si="82"/>
        <v>0</v>
      </c>
      <c r="K313" s="160">
        <f t="shared" si="82"/>
        <v>0</v>
      </c>
      <c r="L313" s="160">
        <f t="shared" si="82"/>
        <v>0</v>
      </c>
      <c r="M313" s="142" t="str">
        <f>IF((D313=D$11)*AND(E313=E$11)*AND(F313=F$11)*AND(G313=G$11)*AND(H313=H$11),"Выполнено","ПРОВЕРИТЬ (во всех муниципальных образованиях должен быть урегулирован способ избрания глав)")</f>
        <v>Выполнено</v>
      </c>
    </row>
    <row r="314" spans="2:13" s="47" customFormat="1">
      <c r="B314" s="61" t="s">
        <v>732</v>
      </c>
      <c r="C314" s="115" t="s">
        <v>353</v>
      </c>
      <c r="D314" s="2">
        <v>1</v>
      </c>
      <c r="E314" s="157"/>
      <c r="F314" s="157"/>
      <c r="G314" s="157">
        <v>1</v>
      </c>
      <c r="H314" s="157"/>
      <c r="I314" s="157"/>
      <c r="J314" s="157"/>
      <c r="K314" s="157"/>
      <c r="L314" s="157"/>
      <c r="M314" s="147"/>
    </row>
    <row r="315" spans="2:13" s="47" customFormat="1" ht="30">
      <c r="B315" s="61" t="s">
        <v>733</v>
      </c>
      <c r="C315" s="115" t="s">
        <v>354</v>
      </c>
      <c r="D315" s="2">
        <f t="shared" si="81"/>
        <v>0</v>
      </c>
      <c r="E315" s="157"/>
      <c r="F315" s="157"/>
      <c r="G315" s="157"/>
      <c r="H315" s="157"/>
      <c r="I315" s="157"/>
      <c r="J315" s="157"/>
      <c r="K315" s="157"/>
      <c r="L315" s="157"/>
      <c r="M315" s="147"/>
    </row>
    <row r="316" spans="2:13" s="47" customFormat="1" ht="30">
      <c r="B316" s="93" t="s">
        <v>734</v>
      </c>
      <c r="C316" s="115" t="s">
        <v>355</v>
      </c>
      <c r="D316" s="2">
        <f t="shared" si="81"/>
        <v>0</v>
      </c>
      <c r="E316" s="157"/>
      <c r="F316" s="157"/>
      <c r="G316" s="157"/>
      <c r="H316" s="157"/>
      <c r="I316" s="157"/>
      <c r="J316" s="157"/>
      <c r="K316" s="157"/>
      <c r="L316" s="157"/>
      <c r="M316" s="147"/>
    </row>
    <row r="317" spans="2:13" s="47" customFormat="1" ht="45">
      <c r="B317" s="93" t="s">
        <v>735</v>
      </c>
      <c r="C317" s="110" t="s">
        <v>495</v>
      </c>
      <c r="D317" s="2">
        <f t="shared" si="81"/>
        <v>0</v>
      </c>
      <c r="E317" s="157"/>
      <c r="F317" s="157"/>
      <c r="G317" s="157"/>
      <c r="H317" s="157"/>
      <c r="I317" s="157"/>
      <c r="J317" s="157"/>
      <c r="K317" s="157"/>
      <c r="L317" s="157"/>
      <c r="M317" s="147"/>
    </row>
    <row r="318" spans="2:13" s="47" customFormat="1" ht="45">
      <c r="B318" s="84" t="s">
        <v>723</v>
      </c>
      <c r="C318" s="115" t="s">
        <v>356</v>
      </c>
      <c r="D318" s="2">
        <f t="shared" ref="D318" si="83">SUM(E318:K318)</f>
        <v>1</v>
      </c>
      <c r="E318" s="160">
        <f t="shared" ref="E318:L318" si="84">SUM(E319:E322)</f>
        <v>0</v>
      </c>
      <c r="F318" s="160">
        <f t="shared" si="84"/>
        <v>0</v>
      </c>
      <c r="G318" s="160">
        <f t="shared" si="84"/>
        <v>1</v>
      </c>
      <c r="H318" s="160">
        <f t="shared" si="84"/>
        <v>0</v>
      </c>
      <c r="I318" s="160">
        <f t="shared" si="84"/>
        <v>0</v>
      </c>
      <c r="J318" s="160">
        <f t="shared" si="84"/>
        <v>0</v>
      </c>
      <c r="K318" s="160">
        <f t="shared" si="84"/>
        <v>0</v>
      </c>
      <c r="L318" s="160">
        <f t="shared" si="84"/>
        <v>0</v>
      </c>
      <c r="M318" s="142" t="str">
        <f>IF((D318=D$11)*AND(E318=E$11)*AND(F318=F$11)*AND(G318=G$11)*AND(H318=H$11),"Выполнено","ПРОВЕРИТЬ (во всех муниципальных образованиях должно быть определено место глав в системе местного самоуправления)")</f>
        <v>Выполнено</v>
      </c>
    </row>
    <row r="319" spans="2:13" s="47" customFormat="1" ht="30">
      <c r="B319" s="93" t="s">
        <v>736</v>
      </c>
      <c r="C319" s="115" t="s">
        <v>358</v>
      </c>
      <c r="D319" s="2">
        <f t="shared" ref="D319:D323" si="85">SUM(E319:K319)</f>
        <v>0</v>
      </c>
      <c r="E319" s="157"/>
      <c r="F319" s="157"/>
      <c r="G319" s="157"/>
      <c r="H319" s="157"/>
      <c r="I319" s="157"/>
      <c r="J319" s="157"/>
      <c r="K319" s="157"/>
      <c r="L319" s="157"/>
      <c r="M319" s="147"/>
    </row>
    <row r="320" spans="2:13" s="47" customFormat="1">
      <c r="B320" s="93" t="s">
        <v>737</v>
      </c>
      <c r="C320" s="115" t="s">
        <v>357</v>
      </c>
      <c r="D320" s="2">
        <f t="shared" si="85"/>
        <v>0</v>
      </c>
      <c r="E320" s="157"/>
      <c r="F320" s="157"/>
      <c r="G320" s="157"/>
      <c r="H320" s="157"/>
      <c r="I320" s="157"/>
      <c r="J320" s="157"/>
      <c r="K320" s="157"/>
      <c r="L320" s="157"/>
      <c r="M320" s="147"/>
    </row>
    <row r="321" spans="2:13" s="47" customFormat="1" ht="45">
      <c r="B321" s="93" t="s">
        <v>738</v>
      </c>
      <c r="C321" s="115" t="s">
        <v>359</v>
      </c>
      <c r="D321" s="2">
        <v>1</v>
      </c>
      <c r="E321" s="184"/>
      <c r="F321" s="184"/>
      <c r="G321" s="157">
        <v>1</v>
      </c>
      <c r="H321" s="184"/>
      <c r="I321" s="184"/>
      <c r="J321" s="184"/>
      <c r="K321" s="157"/>
      <c r="L321" s="184"/>
      <c r="M321" s="147"/>
    </row>
    <row r="322" spans="2:13" s="47" customFormat="1" ht="45">
      <c r="B322" s="93" t="s">
        <v>739</v>
      </c>
      <c r="C322" s="110" t="s">
        <v>496</v>
      </c>
      <c r="D322" s="2">
        <f t="shared" si="85"/>
        <v>0</v>
      </c>
      <c r="E322" s="157"/>
      <c r="F322" s="157"/>
      <c r="G322" s="157"/>
      <c r="H322" s="157"/>
      <c r="I322" s="157"/>
      <c r="J322" s="157"/>
      <c r="K322" s="157"/>
      <c r="L322" s="157"/>
      <c r="M322" s="147"/>
    </row>
    <row r="323" spans="2:13" s="47" customFormat="1" ht="90">
      <c r="B323" s="93" t="s">
        <v>724</v>
      </c>
      <c r="C323" s="110" t="s">
        <v>370</v>
      </c>
      <c r="D323" s="2">
        <f t="shared" si="85"/>
        <v>0</v>
      </c>
      <c r="E323" s="184"/>
      <c r="F323" s="157"/>
      <c r="G323" s="182"/>
      <c r="H323" s="158"/>
      <c r="I323" s="158"/>
      <c r="J323" s="158"/>
      <c r="K323" s="158"/>
      <c r="L323" s="181"/>
      <c r="M323" s="148" t="str">
        <f>IF((F323&lt;=F$11),"Выполнено","ПРОВЕРИТЬ (таких городских поселений не может быть больше, чем всех городских поселений)")</f>
        <v>Выполнено</v>
      </c>
    </row>
    <row r="324" spans="2:13" s="47" customFormat="1" ht="45">
      <c r="B324" s="61" t="s">
        <v>725</v>
      </c>
      <c r="C324" s="83" t="s">
        <v>369</v>
      </c>
      <c r="D324" s="2">
        <f t="shared" ref="D324:D333" si="86">SUM(E324:K324)</f>
        <v>0</v>
      </c>
      <c r="E324" s="160">
        <f>SUM(E325:E333)</f>
        <v>0</v>
      </c>
      <c r="F324" s="160">
        <f t="shared" ref="F324:G324" si="87">SUM(F325:F333)</f>
        <v>0</v>
      </c>
      <c r="G324" s="160">
        <f t="shared" si="87"/>
        <v>0</v>
      </c>
      <c r="H324" s="160">
        <f>SUM(H325:H333)</f>
        <v>0</v>
      </c>
      <c r="I324" s="160">
        <f t="shared" ref="I324:L324" si="88">SUM(I325:I333)</f>
        <v>0</v>
      </c>
      <c r="J324" s="160">
        <f t="shared" si="88"/>
        <v>0</v>
      </c>
      <c r="K324" s="160">
        <f t="shared" si="88"/>
        <v>0</v>
      </c>
      <c r="L324" s="160">
        <f t="shared" si="88"/>
        <v>0</v>
      </c>
      <c r="M324" s="142" t="str">
        <f>IF((D324&lt;=D$11)*AND(E324&lt;=E$11)*AND(F324&lt;=F$11)*AND(G324&lt;=G$11)*AND(H324&lt;=H$11),"Выполнено","ПРОВЕРИТЬ (во всех муниципальных образованиях должен быть урегулирован способ избрания глав)")</f>
        <v>Выполнено</v>
      </c>
    </row>
    <row r="325" spans="2:13" s="47" customFormat="1" ht="30">
      <c r="B325" s="61" t="s">
        <v>742</v>
      </c>
      <c r="C325" s="83" t="s">
        <v>361</v>
      </c>
      <c r="D325" s="2">
        <f t="shared" si="86"/>
        <v>0</v>
      </c>
      <c r="E325" s="157"/>
      <c r="F325" s="157"/>
      <c r="G325" s="159"/>
      <c r="H325" s="157"/>
      <c r="I325" s="157"/>
      <c r="J325" s="157"/>
      <c r="K325" s="157"/>
      <c r="L325" s="159"/>
      <c r="M325" s="147"/>
    </row>
    <row r="326" spans="2:13" s="47" customFormat="1" ht="30">
      <c r="B326" s="61" t="s">
        <v>743</v>
      </c>
      <c r="C326" s="83" t="s">
        <v>362</v>
      </c>
      <c r="D326" s="2">
        <f t="shared" si="86"/>
        <v>0</v>
      </c>
      <c r="E326" s="157"/>
      <c r="F326" s="157"/>
      <c r="G326" s="159"/>
      <c r="H326" s="157"/>
      <c r="I326" s="157"/>
      <c r="J326" s="157"/>
      <c r="K326" s="157"/>
      <c r="L326" s="159"/>
      <c r="M326" s="147"/>
    </row>
    <row r="327" spans="2:13" s="47" customFormat="1" ht="45">
      <c r="B327" s="61" t="s">
        <v>744</v>
      </c>
      <c r="C327" s="83" t="s">
        <v>363</v>
      </c>
      <c r="D327" s="2">
        <f t="shared" si="86"/>
        <v>0</v>
      </c>
      <c r="E327" s="180"/>
      <c r="F327" s="181"/>
      <c r="G327" s="159"/>
      <c r="H327" s="180"/>
      <c r="I327" s="158"/>
      <c r="J327" s="181"/>
      <c r="K327" s="157"/>
      <c r="L327" s="160"/>
      <c r="M327" s="147"/>
    </row>
    <row r="328" spans="2:13" s="47" customFormat="1" ht="30">
      <c r="B328" s="61" t="s">
        <v>745</v>
      </c>
      <c r="C328" s="83" t="s">
        <v>364</v>
      </c>
      <c r="D328" s="2">
        <f t="shared" si="86"/>
        <v>0</v>
      </c>
      <c r="E328" s="157"/>
      <c r="F328" s="157"/>
      <c r="G328" s="159"/>
      <c r="H328" s="157"/>
      <c r="I328" s="157"/>
      <c r="J328" s="157"/>
      <c r="K328" s="157"/>
      <c r="L328" s="159"/>
      <c r="M328" s="147"/>
    </row>
    <row r="329" spans="2:13" s="47" customFormat="1" ht="30">
      <c r="B329" s="61" t="s">
        <v>746</v>
      </c>
      <c r="C329" s="83" t="s">
        <v>365</v>
      </c>
      <c r="D329" s="2">
        <f t="shared" si="86"/>
        <v>0</v>
      </c>
      <c r="E329" s="157"/>
      <c r="F329" s="157"/>
      <c r="G329" s="159"/>
      <c r="H329" s="157"/>
      <c r="I329" s="157"/>
      <c r="J329" s="157"/>
      <c r="K329" s="157"/>
      <c r="L329" s="159"/>
      <c r="M329" s="147"/>
    </row>
    <row r="330" spans="2:13" s="47" customFormat="1" ht="45">
      <c r="B330" s="61" t="s">
        <v>747</v>
      </c>
      <c r="C330" s="83" t="s">
        <v>366</v>
      </c>
      <c r="D330" s="2">
        <f t="shared" si="86"/>
        <v>0</v>
      </c>
      <c r="E330" s="180"/>
      <c r="F330" s="181"/>
      <c r="G330" s="159"/>
      <c r="H330" s="180"/>
      <c r="I330" s="158"/>
      <c r="J330" s="181"/>
      <c r="K330" s="157"/>
      <c r="L330" s="160"/>
      <c r="M330" s="147"/>
    </row>
    <row r="331" spans="2:13" s="47" customFormat="1" ht="30">
      <c r="B331" s="61" t="s">
        <v>748</v>
      </c>
      <c r="C331" s="83" t="s">
        <v>367</v>
      </c>
      <c r="D331" s="2">
        <f t="shared" si="86"/>
        <v>0</v>
      </c>
      <c r="E331" s="157"/>
      <c r="F331" s="157"/>
      <c r="G331" s="159"/>
      <c r="H331" s="157"/>
      <c r="I331" s="157"/>
      <c r="J331" s="157"/>
      <c r="K331" s="157"/>
      <c r="L331" s="159"/>
      <c r="M331" s="147"/>
    </row>
    <row r="332" spans="2:13" s="47" customFormat="1" ht="45">
      <c r="B332" s="61" t="s">
        <v>741</v>
      </c>
      <c r="C332" s="83" t="s">
        <v>368</v>
      </c>
      <c r="D332" s="2">
        <f t="shared" si="86"/>
        <v>0</v>
      </c>
      <c r="E332" s="180"/>
      <c r="F332" s="181"/>
      <c r="G332" s="159"/>
      <c r="H332" s="180"/>
      <c r="I332" s="158"/>
      <c r="J332" s="181"/>
      <c r="K332" s="157"/>
      <c r="L332" s="160"/>
      <c r="M332" s="147"/>
    </row>
    <row r="333" spans="2:13" s="47" customFormat="1" ht="30">
      <c r="B333" s="61" t="s">
        <v>726</v>
      </c>
      <c r="C333" s="83" t="s">
        <v>360</v>
      </c>
      <c r="D333" s="2">
        <f t="shared" si="86"/>
        <v>0</v>
      </c>
      <c r="E333" s="160"/>
      <c r="F333" s="157"/>
      <c r="G333" s="157"/>
      <c r="H333" s="180"/>
      <c r="I333" s="158"/>
      <c r="J333" s="158"/>
      <c r="K333" s="158"/>
      <c r="L333" s="181"/>
      <c r="M333" s="148" t="str">
        <f>IF((F333=F264)*AND(G333=G264),"Выполнено","ПРОВЕРИТЬ (несовпадение по числам поселений, где полномочия представительного органа должен осуществлять сход граждан)")</f>
        <v>Выполнено</v>
      </c>
    </row>
    <row r="334" spans="2:13" s="53" customFormat="1">
      <c r="B334" s="27" t="s">
        <v>740</v>
      </c>
      <c r="C334" s="4" t="s">
        <v>507</v>
      </c>
      <c r="D334" s="2">
        <f t="shared" ref="D334" si="89">SUM(E334:K334)</f>
        <v>0</v>
      </c>
      <c r="E334" s="159"/>
      <c r="F334" s="159"/>
      <c r="G334" s="159"/>
      <c r="H334" s="159"/>
      <c r="I334" s="159"/>
      <c r="J334" s="159"/>
      <c r="K334" s="159"/>
      <c r="L334" s="159"/>
      <c r="M334" s="142" t="str">
        <f>IF((D334=D150)*AND(E334=E150)*AND(F334=F150)*AND(G334=G150)*AND(H334=H150),"Выполнено","ПРОВЕРИТЬ (проверка по количеству муниципальных образований без действующих уставов)")</f>
        <v>Выполнено</v>
      </c>
    </row>
    <row r="335" spans="2:13" ht="45">
      <c r="B335" s="61" t="s">
        <v>1044</v>
      </c>
      <c r="C335" s="83" t="s">
        <v>204</v>
      </c>
      <c r="D335" s="2">
        <f t="shared" ref="D335:D385" si="90">SUM(E335:K335)</f>
        <v>0</v>
      </c>
      <c r="E335" s="160">
        <f>SUM(E336:E344)</f>
        <v>0</v>
      </c>
      <c r="F335" s="160">
        <f t="shared" ref="F335:L335" si="91">SUM(F336:F344)</f>
        <v>0</v>
      </c>
      <c r="G335" s="160">
        <f t="shared" si="91"/>
        <v>0</v>
      </c>
      <c r="H335" s="160">
        <f>SUM(H336:H344)</f>
        <v>0</v>
      </c>
      <c r="I335" s="160">
        <f t="shared" si="91"/>
        <v>0</v>
      </c>
      <c r="J335" s="160">
        <f t="shared" si="91"/>
        <v>0</v>
      </c>
      <c r="K335" s="160">
        <f t="shared" si="91"/>
        <v>0</v>
      </c>
      <c r="L335" s="160">
        <f t="shared" si="91"/>
        <v>0</v>
      </c>
      <c r="M335" s="147"/>
    </row>
    <row r="336" spans="2:13" ht="30">
      <c r="B336" s="61" t="s">
        <v>1043</v>
      </c>
      <c r="C336" s="83" t="s">
        <v>184</v>
      </c>
      <c r="D336" s="2">
        <f t="shared" si="90"/>
        <v>0</v>
      </c>
      <c r="E336" s="157"/>
      <c r="F336" s="157"/>
      <c r="G336" s="159"/>
      <c r="H336" s="157"/>
      <c r="I336" s="157"/>
      <c r="J336" s="157"/>
      <c r="K336" s="157"/>
      <c r="L336" s="157"/>
      <c r="M336" s="147"/>
    </row>
    <row r="337" spans="2:13" ht="30">
      <c r="B337" s="61" t="s">
        <v>1042</v>
      </c>
      <c r="C337" s="83" t="s">
        <v>185</v>
      </c>
      <c r="D337" s="2">
        <f t="shared" si="90"/>
        <v>0</v>
      </c>
      <c r="E337" s="157"/>
      <c r="F337" s="157"/>
      <c r="G337" s="159"/>
      <c r="H337" s="157"/>
      <c r="I337" s="157"/>
      <c r="J337" s="157"/>
      <c r="K337" s="157"/>
      <c r="L337" s="157"/>
      <c r="M337" s="147"/>
    </row>
    <row r="338" spans="2:13" ht="45">
      <c r="B338" s="61" t="s">
        <v>1041</v>
      </c>
      <c r="C338" s="83" t="s">
        <v>186</v>
      </c>
      <c r="D338" s="2">
        <f t="shared" si="90"/>
        <v>0</v>
      </c>
      <c r="E338" s="180"/>
      <c r="F338" s="181"/>
      <c r="G338" s="159"/>
      <c r="H338" s="180"/>
      <c r="I338" s="158"/>
      <c r="J338" s="181"/>
      <c r="K338" s="157"/>
      <c r="L338" s="160"/>
      <c r="M338" s="147"/>
    </row>
    <row r="339" spans="2:13" ht="30">
      <c r="B339" s="61" t="s">
        <v>1040</v>
      </c>
      <c r="C339" s="83" t="s">
        <v>198</v>
      </c>
      <c r="D339" s="2">
        <f t="shared" si="90"/>
        <v>0</v>
      </c>
      <c r="E339" s="157"/>
      <c r="F339" s="157"/>
      <c r="G339" s="159"/>
      <c r="H339" s="157"/>
      <c r="I339" s="157"/>
      <c r="J339" s="157"/>
      <c r="K339" s="157"/>
      <c r="L339" s="157"/>
      <c r="M339" s="147"/>
    </row>
    <row r="340" spans="2:13" ht="30">
      <c r="B340" s="61" t="s">
        <v>1039</v>
      </c>
      <c r="C340" s="83" t="s">
        <v>199</v>
      </c>
      <c r="D340" s="2">
        <f t="shared" si="90"/>
        <v>0</v>
      </c>
      <c r="E340" s="157"/>
      <c r="F340" s="157"/>
      <c r="G340" s="159"/>
      <c r="H340" s="157"/>
      <c r="I340" s="157"/>
      <c r="J340" s="157"/>
      <c r="K340" s="157"/>
      <c r="L340" s="157"/>
      <c r="M340" s="147"/>
    </row>
    <row r="341" spans="2:13" ht="45">
      <c r="B341" s="61" t="s">
        <v>1038</v>
      </c>
      <c r="C341" s="83" t="s">
        <v>200</v>
      </c>
      <c r="D341" s="2">
        <f t="shared" si="90"/>
        <v>0</v>
      </c>
      <c r="E341" s="180"/>
      <c r="F341" s="181"/>
      <c r="G341" s="159"/>
      <c r="H341" s="180"/>
      <c r="I341" s="158"/>
      <c r="J341" s="181"/>
      <c r="K341" s="157"/>
      <c r="L341" s="160"/>
      <c r="M341" s="147"/>
    </row>
    <row r="342" spans="2:13" ht="30">
      <c r="B342" s="61" t="s">
        <v>1037</v>
      </c>
      <c r="C342" s="83" t="s">
        <v>201</v>
      </c>
      <c r="D342" s="2">
        <f t="shared" si="90"/>
        <v>0</v>
      </c>
      <c r="E342" s="157"/>
      <c r="F342" s="157"/>
      <c r="G342" s="159"/>
      <c r="H342" s="157"/>
      <c r="I342" s="157"/>
      <c r="J342" s="157"/>
      <c r="K342" s="157"/>
      <c r="L342" s="157"/>
      <c r="M342" s="147"/>
    </row>
    <row r="343" spans="2:13" ht="45">
      <c r="B343" s="61" t="s">
        <v>1036</v>
      </c>
      <c r="C343" s="83" t="s">
        <v>202</v>
      </c>
      <c r="D343" s="2">
        <f t="shared" si="90"/>
        <v>0</v>
      </c>
      <c r="E343" s="180"/>
      <c r="F343" s="181"/>
      <c r="G343" s="159"/>
      <c r="H343" s="180"/>
      <c r="I343" s="158"/>
      <c r="J343" s="181"/>
      <c r="K343" s="157"/>
      <c r="L343" s="160"/>
      <c r="M343" s="147"/>
    </row>
    <row r="344" spans="2:13" ht="30">
      <c r="B344" s="61" t="s">
        <v>749</v>
      </c>
      <c r="C344" s="83" t="s">
        <v>203</v>
      </c>
      <c r="D344" s="2">
        <f t="shared" si="90"/>
        <v>0</v>
      </c>
      <c r="E344" s="160"/>
      <c r="F344" s="157"/>
      <c r="G344" s="157"/>
      <c r="H344" s="180"/>
      <c r="I344" s="158"/>
      <c r="J344" s="158"/>
      <c r="K344" s="158"/>
      <c r="L344" s="181"/>
      <c r="M344" s="147"/>
    </row>
    <row r="345" spans="2:13" ht="30">
      <c r="B345" s="27" t="s">
        <v>750</v>
      </c>
      <c r="C345" s="4" t="s">
        <v>187</v>
      </c>
      <c r="D345" s="2">
        <f t="shared" si="90"/>
        <v>1</v>
      </c>
      <c r="E345" s="160">
        <f t="shared" ref="E345" si="92">E346+E347</f>
        <v>0</v>
      </c>
      <c r="F345" s="160">
        <f t="shared" ref="F345" si="93">F346+F347</f>
        <v>0</v>
      </c>
      <c r="G345" s="160">
        <f t="shared" ref="G345" si="94">G346+G347</f>
        <v>1</v>
      </c>
      <c r="H345" s="160">
        <f t="shared" ref="H345" si="95">H346+H347</f>
        <v>0</v>
      </c>
      <c r="I345" s="160">
        <f t="shared" ref="I345" si="96">I346+I347</f>
        <v>0</v>
      </c>
      <c r="J345" s="160">
        <f t="shared" ref="J345" si="97">J346+J347</f>
        <v>0</v>
      </c>
      <c r="K345" s="160">
        <f t="shared" ref="K345" si="98">K346+K347</f>
        <v>0</v>
      </c>
      <c r="L345" s="160">
        <f t="shared" ref="L345" si="99">L346+L347</f>
        <v>0</v>
      </c>
      <c r="M345" s="142" t="str">
        <f>IF((D345&lt;=D335)*AND(E345&lt;=E335)*AND(F345&lt;=F335)*AND(G345&lt;=G335)*AND(H345&lt;=H335),"Выполнено","ПРОВЕРИТЬ (в сумме должно получиться количество действующих глав муниципальных образований)")</f>
        <v>ПРОВЕРИТЬ (в сумме должно получиться количество действующих глав муниципальных образований)</v>
      </c>
    </row>
    <row r="346" spans="2:13">
      <c r="B346" s="27" t="s">
        <v>727</v>
      </c>
      <c r="C346" s="4" t="s">
        <v>188</v>
      </c>
      <c r="D346" s="2">
        <v>1</v>
      </c>
      <c r="E346" s="159"/>
      <c r="F346" s="159"/>
      <c r="G346" s="159">
        <v>1</v>
      </c>
      <c r="H346" s="159"/>
      <c r="I346" s="159"/>
      <c r="J346" s="159"/>
      <c r="K346" s="159"/>
      <c r="L346" s="159"/>
      <c r="M346" s="147"/>
    </row>
    <row r="347" spans="2:13">
      <c r="B347" s="61" t="s">
        <v>751</v>
      </c>
      <c r="C347" s="83" t="s">
        <v>189</v>
      </c>
      <c r="D347" s="2">
        <f t="shared" si="90"/>
        <v>0</v>
      </c>
      <c r="E347" s="157"/>
      <c r="F347" s="157"/>
      <c r="G347" s="159"/>
      <c r="H347" s="157"/>
      <c r="I347" s="157"/>
      <c r="J347" s="157"/>
      <c r="K347" s="157"/>
      <c r="L347" s="157"/>
      <c r="M347" s="147"/>
    </row>
    <row r="348" spans="2:13" ht="45">
      <c r="B348" s="27" t="s">
        <v>752</v>
      </c>
      <c r="C348" s="4" t="s">
        <v>293</v>
      </c>
      <c r="D348" s="56"/>
      <c r="E348" s="158"/>
      <c r="F348" s="158"/>
      <c r="G348" s="158"/>
      <c r="H348" s="158"/>
      <c r="I348" s="158"/>
      <c r="J348" s="158"/>
      <c r="K348" s="158"/>
      <c r="L348" s="158"/>
      <c r="M348" s="146"/>
    </row>
    <row r="349" spans="2:13">
      <c r="B349" s="27" t="s">
        <v>728</v>
      </c>
      <c r="C349" s="4" t="s">
        <v>190</v>
      </c>
      <c r="D349" s="2">
        <f t="shared" si="90"/>
        <v>0</v>
      </c>
      <c r="E349" s="159"/>
      <c r="F349" s="159"/>
      <c r="G349" s="159"/>
      <c r="H349" s="159"/>
      <c r="I349" s="159"/>
      <c r="J349" s="159"/>
      <c r="K349" s="159"/>
      <c r="L349" s="159"/>
      <c r="M349" s="142" t="str">
        <f>IF((D349&lt;=(D339+D340+D341))*AND(E349&lt;=(E339+E340))*AND(F349&lt;=(F339+F340))*AND(G349&lt;=(G339+G340+G341))*AND(H349&lt;=(H339+H340)),"Выполнено","ПРОВЕРИТЬ (такое совмещение допустимо только для глав, избранных представительными органами из своего состава)")</f>
        <v>Выполнено</v>
      </c>
    </row>
    <row r="350" spans="2:13" ht="45">
      <c r="B350" s="27" t="s">
        <v>729</v>
      </c>
      <c r="C350" s="4" t="s">
        <v>191</v>
      </c>
      <c r="D350" s="2">
        <f t="shared" si="90"/>
        <v>0</v>
      </c>
      <c r="E350" s="159"/>
      <c r="F350" s="180"/>
      <c r="G350" s="158"/>
      <c r="H350" s="181"/>
      <c r="I350" s="159"/>
      <c r="J350" s="180"/>
      <c r="K350" s="181"/>
      <c r="L350" s="159"/>
      <c r="M350" s="148" t="str">
        <f>IF((E350&lt;=(E298+E299))*AND(I350&lt;=I300)*AND(E350&lt;=E349)*AND(I350&lt;=I349),"Выполнено","ПРОВЕРИТЬ (такое совмещение может быть следствием одновременного применения системы делегирования и избрания главы из состава депутатов)")</f>
        <v>Выполнено</v>
      </c>
    </row>
    <row r="351" spans="2:13" ht="45">
      <c r="B351" s="27" t="s">
        <v>730</v>
      </c>
      <c r="C351" s="4" t="s">
        <v>192</v>
      </c>
      <c r="D351" s="2">
        <f t="shared" si="90"/>
        <v>0</v>
      </c>
      <c r="E351" s="160"/>
      <c r="F351" s="159"/>
      <c r="G351" s="159"/>
      <c r="H351" s="180"/>
      <c r="I351" s="181"/>
      <c r="J351" s="159"/>
      <c r="K351" s="160"/>
      <c r="L351" s="160"/>
      <c r="M351" s="148" t="str">
        <f>IF((F351&lt;=E298)*AND(G351&lt;=E299)*AND(J351&lt;=I300),"Выполнено","ПРОВЕРИТЬ (такое совмещение может быть следствием применения системы делегирования)")</f>
        <v>Выполнено</v>
      </c>
    </row>
    <row r="352" spans="2:13" s="53" customFormat="1" ht="45">
      <c r="B352" s="61" t="s">
        <v>1065</v>
      </c>
      <c r="C352" s="83" t="s">
        <v>1063</v>
      </c>
      <c r="D352" s="2">
        <f t="shared" ref="D352" si="100">SUM(E352:K352)</f>
        <v>0</v>
      </c>
      <c r="E352" s="157"/>
      <c r="F352" s="157"/>
      <c r="G352" s="159"/>
      <c r="H352" s="157"/>
      <c r="I352" s="157"/>
      <c r="J352" s="157"/>
      <c r="K352" s="157"/>
      <c r="L352" s="157"/>
      <c r="M352" s="142" t="str">
        <f>IF((D352&lt;=(D335-D336-D339))*AND(E352&lt;=(E335-E336-E339))*AND(F352&lt;=(F335-F336-F339))*AND(G352&lt;=(G335-G336-G339))*AND(H352&lt;=(H335-H336-H339)),"Выполнено","ПРОВЕРИТЬ (такое статус могут иметь только главы муниципальных образований, возглавляющих местные администрации)")</f>
        <v>Выполнено</v>
      </c>
    </row>
    <row r="353" spans="2:13" ht="30">
      <c r="B353" s="61" t="s">
        <v>1055</v>
      </c>
      <c r="C353" s="83" t="s">
        <v>193</v>
      </c>
      <c r="D353" s="7">
        <f t="shared" ref="D353" si="101">SUM(D354:D356)</f>
        <v>0</v>
      </c>
      <c r="E353" s="174"/>
      <c r="F353" s="169"/>
      <c r="G353" s="169"/>
      <c r="H353" s="169"/>
      <c r="I353" s="169"/>
      <c r="J353" s="169"/>
      <c r="K353" s="169"/>
      <c r="L353" s="170"/>
      <c r="M353" s="147"/>
    </row>
    <row r="354" spans="2:13">
      <c r="B354" s="61" t="s">
        <v>1056</v>
      </c>
      <c r="C354" s="83" t="s">
        <v>194</v>
      </c>
      <c r="D354" s="62"/>
      <c r="E354" s="162"/>
      <c r="F354" s="174"/>
      <c r="G354" s="174"/>
      <c r="H354" s="174"/>
      <c r="I354" s="174"/>
      <c r="J354" s="174"/>
      <c r="K354" s="174"/>
      <c r="L354" s="164"/>
      <c r="M354" s="142" t="str">
        <f>IF((D354&lt;=(E339+E340)),"Выполнено","ПРОВЕРИТЬ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row>
    <row r="355" spans="2:13">
      <c r="B355" s="61" t="s">
        <v>1057</v>
      </c>
      <c r="C355" s="83" t="s">
        <v>195</v>
      </c>
      <c r="D355" s="62"/>
      <c r="E355" s="162"/>
      <c r="F355" s="174"/>
      <c r="G355" s="174"/>
      <c r="H355" s="174"/>
      <c r="I355" s="174"/>
      <c r="J355" s="174"/>
      <c r="K355" s="174"/>
      <c r="L355" s="164"/>
      <c r="M355" s="142" t="str">
        <f>IF((D355&lt;=(E339+E340)),"Выполнено","ПРОВЕРИТЬ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row>
    <row r="356" spans="2:13" ht="30">
      <c r="B356" s="61" t="s">
        <v>1058</v>
      </c>
      <c r="C356" s="83" t="s">
        <v>196</v>
      </c>
      <c r="D356" s="62"/>
      <c r="E356" s="165"/>
      <c r="F356" s="166"/>
      <c r="G356" s="166"/>
      <c r="H356" s="166"/>
      <c r="I356" s="166"/>
      <c r="J356" s="166"/>
      <c r="K356" s="166"/>
      <c r="L356" s="167"/>
      <c r="M356" s="142" t="str">
        <f>IF((D356&lt;=(I339+I340)),"Выполнено","ПРОВЕРИТЬ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row>
    <row r="357" spans="2:13" ht="45">
      <c r="B357" s="27" t="s">
        <v>1059</v>
      </c>
      <c r="C357" s="4" t="s">
        <v>197</v>
      </c>
      <c r="D357" s="2">
        <f>D335-D353</f>
        <v>0</v>
      </c>
      <c r="E357" s="180"/>
      <c r="F357" s="158"/>
      <c r="G357" s="158"/>
      <c r="H357" s="158"/>
      <c r="I357" s="158"/>
      <c r="J357" s="158"/>
      <c r="K357" s="158"/>
      <c r="L357" s="181"/>
      <c r="M357" s="147"/>
    </row>
    <row r="358" spans="2:13" s="53" customFormat="1" ht="30">
      <c r="B358" s="61" t="s">
        <v>753</v>
      </c>
      <c r="C358" s="83" t="s">
        <v>502</v>
      </c>
      <c r="D358" s="2">
        <f t="shared" si="90"/>
        <v>0</v>
      </c>
      <c r="E358" s="157"/>
      <c r="F358" s="157"/>
      <c r="G358" s="157"/>
      <c r="H358" s="157"/>
      <c r="I358" s="157"/>
      <c r="J358" s="157"/>
      <c r="K358" s="157"/>
      <c r="L358" s="159"/>
      <c r="M358" s="148" t="str">
        <f>IF((D358&lt;=D335)*AND(E358&lt;=E335)*AND(F358&lt;=F335)*AND(G358&lt;=G335)*AND(H358&lt;=H335),"Выполнено","ПРОВЕРИТЬ (таких глав не может быть больше общего числа действующих глав муниципальных образований)")</f>
        <v>Выполнено</v>
      </c>
    </row>
    <row r="359" spans="2:13" ht="30">
      <c r="B359" s="61" t="s">
        <v>731</v>
      </c>
      <c r="C359" s="83" t="s">
        <v>318</v>
      </c>
      <c r="D359" s="2">
        <f t="shared" ref="D359" si="102">SUM(E359:K359)</f>
        <v>0</v>
      </c>
      <c r="E359" s="160">
        <f t="shared" ref="E359" si="103">E360+E361</f>
        <v>0</v>
      </c>
      <c r="F359" s="160">
        <f t="shared" ref="F359" si="104">F360+F361</f>
        <v>0</v>
      </c>
      <c r="G359" s="160">
        <f t="shared" ref="G359" si="105">G360+G361</f>
        <v>0</v>
      </c>
      <c r="H359" s="160">
        <f t="shared" ref="H359" si="106">H360+H361</f>
        <v>0</v>
      </c>
      <c r="I359" s="160">
        <f t="shared" ref="I359" si="107">I360+I361</f>
        <v>0</v>
      </c>
      <c r="J359" s="160">
        <f t="shared" ref="J359" si="108">J360+J361</f>
        <v>0</v>
      </c>
      <c r="K359" s="160">
        <f t="shared" ref="K359" si="109">K360+K361</f>
        <v>0</v>
      </c>
      <c r="L359" s="160">
        <f t="shared" ref="L359" si="110">L360+L361</f>
        <v>0</v>
      </c>
      <c r="M359" s="147"/>
    </row>
    <row r="360" spans="2:13" ht="30">
      <c r="B360" s="61" t="s">
        <v>1060</v>
      </c>
      <c r="C360" s="83" t="s">
        <v>319</v>
      </c>
      <c r="D360" s="2">
        <f t="shared" si="90"/>
        <v>0</v>
      </c>
      <c r="E360" s="157"/>
      <c r="F360" s="157"/>
      <c r="G360" s="157"/>
      <c r="H360" s="157"/>
      <c r="I360" s="157"/>
      <c r="J360" s="157"/>
      <c r="K360" s="157"/>
      <c r="L360" s="159"/>
      <c r="M360" s="142" t="str">
        <f>IF((D360&lt;=D$11)*AND(E360&lt;=E$11)*AND(F360&lt;=F$11)*AND(G360&lt;=G$11)*AND(H360&lt;=H$11),"Выполнено","ПРОВЕРИТЬ (таких муниципальных образований не может быть больше их общего числа)")</f>
        <v>Выполнено</v>
      </c>
    </row>
    <row r="361" spans="2:13" ht="45">
      <c r="B361" s="61" t="s">
        <v>1061</v>
      </c>
      <c r="C361" s="83" t="s">
        <v>500</v>
      </c>
      <c r="D361" s="2">
        <f t="shared" si="90"/>
        <v>0</v>
      </c>
      <c r="E361" s="157"/>
      <c r="F361" s="157"/>
      <c r="G361" s="157"/>
      <c r="H361" s="157"/>
      <c r="I361" s="157"/>
      <c r="J361" s="157"/>
      <c r="K361" s="157"/>
      <c r="L361" s="159"/>
      <c r="M361" s="147"/>
    </row>
    <row r="362" spans="2:13" s="53" customFormat="1" ht="45">
      <c r="B362" s="61" t="s">
        <v>1062</v>
      </c>
      <c r="C362" s="83" t="s">
        <v>501</v>
      </c>
      <c r="D362" s="2">
        <f t="shared" ref="D362" si="111">SUM(E362:K362)</f>
        <v>0</v>
      </c>
      <c r="E362" s="157"/>
      <c r="F362" s="157"/>
      <c r="G362" s="157"/>
      <c r="H362" s="157"/>
      <c r="I362" s="157"/>
      <c r="J362" s="157"/>
      <c r="K362" s="157"/>
      <c r="L362" s="159"/>
      <c r="M362" s="147"/>
    </row>
    <row r="363" spans="2:13">
      <c r="B363" s="26" t="s">
        <v>754</v>
      </c>
      <c r="C363" s="3" t="s">
        <v>6</v>
      </c>
      <c r="D363" s="54"/>
      <c r="E363" s="158"/>
      <c r="F363" s="158"/>
      <c r="G363" s="158"/>
      <c r="H363" s="158"/>
      <c r="I363" s="158"/>
      <c r="J363" s="158"/>
      <c r="K363" s="158"/>
      <c r="L363" s="158"/>
      <c r="M363" s="146"/>
    </row>
    <row r="364" spans="2:13" ht="30">
      <c r="B364" s="61" t="s">
        <v>206</v>
      </c>
      <c r="C364" s="83" t="s">
        <v>504</v>
      </c>
      <c r="D364" s="2">
        <f t="shared" si="90"/>
        <v>0</v>
      </c>
      <c r="E364" s="171"/>
      <c r="F364" s="160">
        <f t="shared" ref="F364:G364" si="112">F365+F366</f>
        <v>0</v>
      </c>
      <c r="G364" s="160">
        <f t="shared" si="112"/>
        <v>0</v>
      </c>
      <c r="H364" s="168"/>
      <c r="I364" s="169"/>
      <c r="J364" s="170"/>
      <c r="K364" s="160">
        <f t="shared" ref="K364" si="113">K365+K366</f>
        <v>0</v>
      </c>
      <c r="L364" s="171"/>
      <c r="M364" s="147"/>
    </row>
    <row r="365" spans="2:13" ht="60">
      <c r="B365" s="61" t="s">
        <v>755</v>
      </c>
      <c r="C365" s="83" t="s">
        <v>505</v>
      </c>
      <c r="D365" s="2">
        <f t="shared" si="90"/>
        <v>0</v>
      </c>
      <c r="E365" s="172"/>
      <c r="F365" s="157"/>
      <c r="G365" s="157"/>
      <c r="H365" s="162"/>
      <c r="I365" s="174"/>
      <c r="J365" s="164"/>
      <c r="K365" s="160"/>
      <c r="L365" s="172"/>
      <c r="M365" s="142" t="str">
        <f>IF((D365&lt;=E$11),"Выполнено","ПРОВЕРИТЬ (таких случаев возложения не может быть больше чем муниципальных районов)")</f>
        <v>Выполнено</v>
      </c>
    </row>
    <row r="366" spans="2:13" ht="30">
      <c r="B366" s="61" t="s">
        <v>756</v>
      </c>
      <c r="C366" s="83" t="s">
        <v>506</v>
      </c>
      <c r="D366" s="2">
        <f t="shared" si="90"/>
        <v>0</v>
      </c>
      <c r="E366" s="173"/>
      <c r="F366" s="180"/>
      <c r="G366" s="181"/>
      <c r="H366" s="165"/>
      <c r="I366" s="166"/>
      <c r="J366" s="167"/>
      <c r="K366" s="157"/>
      <c r="L366" s="173"/>
      <c r="M366" s="142" t="str">
        <f>IF((K366&lt;=K$11),"Выполнено","ПРОВЕРИТЬ (таких муниципальных образований не может быть больше общего их числа)")</f>
        <v>Выполнено</v>
      </c>
    </row>
    <row r="367" spans="2:13" s="53" customFormat="1" ht="30">
      <c r="B367" s="52" t="s">
        <v>1026</v>
      </c>
      <c r="C367" s="5" t="s">
        <v>1047</v>
      </c>
      <c r="D367" s="59"/>
      <c r="E367" s="158"/>
      <c r="F367" s="158"/>
      <c r="G367" s="158"/>
      <c r="H367" s="158"/>
      <c r="I367" s="158"/>
      <c r="J367" s="158"/>
      <c r="K367" s="158"/>
      <c r="L367" s="158"/>
      <c r="M367" s="147"/>
    </row>
    <row r="368" spans="2:13" s="53" customFormat="1" ht="30">
      <c r="B368" s="52" t="s">
        <v>1048</v>
      </c>
      <c r="C368" s="5" t="s">
        <v>1049</v>
      </c>
      <c r="D368" s="2">
        <v>1</v>
      </c>
      <c r="E368" s="184">
        <f>E324-E325-E328</f>
        <v>0</v>
      </c>
      <c r="F368" s="184">
        <f t="shared" ref="F368:L368" si="114">F324-F325-F328</f>
        <v>0</v>
      </c>
      <c r="G368" s="184">
        <v>1</v>
      </c>
      <c r="H368" s="184">
        <f t="shared" si="114"/>
        <v>0</v>
      </c>
      <c r="I368" s="184">
        <f t="shared" si="114"/>
        <v>0</v>
      </c>
      <c r="J368" s="184">
        <f t="shared" si="114"/>
        <v>0</v>
      </c>
      <c r="K368" s="184">
        <f t="shared" si="114"/>
        <v>0</v>
      </c>
      <c r="L368" s="184">
        <f t="shared" si="114"/>
        <v>0</v>
      </c>
      <c r="M368" s="147"/>
    </row>
    <row r="369" spans="2:13" s="53" customFormat="1" ht="45">
      <c r="B369" s="139" t="s">
        <v>1050</v>
      </c>
      <c r="C369" s="5" t="s">
        <v>1051</v>
      </c>
      <c r="D369" s="2">
        <f t="shared" si="90"/>
        <v>0</v>
      </c>
      <c r="E369" s="160">
        <f>E325+E328</f>
        <v>0</v>
      </c>
      <c r="F369" s="160">
        <f t="shared" ref="F369:K369" si="115">F325+F328-F364</f>
        <v>0</v>
      </c>
      <c r="G369" s="160">
        <f>G325+G328-G364</f>
        <v>0</v>
      </c>
      <c r="H369" s="160">
        <f>H325+H328</f>
        <v>0</v>
      </c>
      <c r="I369" s="160">
        <f>I325+I328</f>
        <v>0</v>
      </c>
      <c r="J369" s="160">
        <f>J325+J328</f>
        <v>0</v>
      </c>
      <c r="K369" s="160">
        <f t="shared" si="115"/>
        <v>0</v>
      </c>
      <c r="L369" s="160">
        <f>L325+L328</f>
        <v>0</v>
      </c>
      <c r="M369" s="147"/>
    </row>
    <row r="370" spans="2:13" s="53" customFormat="1" ht="30">
      <c r="B370" s="52" t="s">
        <v>1027</v>
      </c>
      <c r="C370" s="5" t="s">
        <v>1052</v>
      </c>
      <c r="D370" s="2">
        <v>1</v>
      </c>
      <c r="E370" s="184">
        <f>E335-E336-E339</f>
        <v>0</v>
      </c>
      <c r="F370" s="184">
        <f t="shared" ref="F370:L370" si="116">F335-F336-F339</f>
        <v>0</v>
      </c>
      <c r="G370" s="184">
        <v>1</v>
      </c>
      <c r="H370" s="184">
        <f t="shared" si="116"/>
        <v>0</v>
      </c>
      <c r="I370" s="184">
        <f t="shared" si="116"/>
        <v>0</v>
      </c>
      <c r="J370" s="184">
        <f t="shared" si="116"/>
        <v>0</v>
      </c>
      <c r="K370" s="184">
        <f t="shared" si="116"/>
        <v>0</v>
      </c>
      <c r="L370" s="184">
        <f t="shared" si="116"/>
        <v>0</v>
      </c>
      <c r="M370" s="147"/>
    </row>
    <row r="371" spans="2:13" s="53" customFormat="1" ht="45">
      <c r="B371" s="27" t="s">
        <v>1028</v>
      </c>
      <c r="C371" s="4" t="s">
        <v>1023</v>
      </c>
      <c r="D371" s="2">
        <f t="shared" si="90"/>
        <v>0</v>
      </c>
      <c r="E371" s="159"/>
      <c r="F371" s="159"/>
      <c r="G371" s="159"/>
      <c r="H371" s="159"/>
      <c r="I371" s="159"/>
      <c r="J371" s="159"/>
      <c r="K371" s="159"/>
      <c r="L371" s="159"/>
      <c r="M371" s="147"/>
    </row>
    <row r="372" spans="2:13" s="53" customFormat="1" ht="45">
      <c r="B372" s="61" t="s">
        <v>1029</v>
      </c>
      <c r="C372" s="83" t="s">
        <v>1064</v>
      </c>
      <c r="D372" s="2">
        <f t="shared" si="90"/>
        <v>0</v>
      </c>
      <c r="E372" s="157"/>
      <c r="F372" s="157"/>
      <c r="G372" s="159"/>
      <c r="H372" s="157"/>
      <c r="I372" s="157"/>
      <c r="J372" s="157"/>
      <c r="K372" s="157"/>
      <c r="L372" s="157"/>
      <c r="M372" s="142" t="str">
        <f>IF((D372&lt;=D371)*AND(E372&lt;=E371)*AND(F372&lt;=F371)*AND(G372&lt;=G371)*AND(H372&lt;=H371),"Выполнено","ПРОВЕРИТЬ (значения этой подстроки не могут быть больше значений основной строки)")</f>
        <v>Выполнено</v>
      </c>
    </row>
    <row r="373" spans="2:13" s="53" customFormat="1" ht="30">
      <c r="B373" s="61" t="s">
        <v>1024</v>
      </c>
      <c r="C373" s="83" t="s">
        <v>1053</v>
      </c>
      <c r="D373" s="2">
        <f t="shared" si="90"/>
        <v>0</v>
      </c>
      <c r="E373" s="157"/>
      <c r="F373" s="157"/>
      <c r="G373" s="157"/>
      <c r="H373" s="157"/>
      <c r="I373" s="157"/>
      <c r="J373" s="157"/>
      <c r="K373" s="157"/>
      <c r="L373" s="157"/>
      <c r="M373" s="148" t="str">
        <f>IF((D373&lt;=D371)*AND(E373&lt;=E371)*AND(F373&lt;=F371)*AND(G373&lt;=G371)*AND(H373&lt;=H371),"Выполнено","ПРОВЕРИТЬ (таких глав администраций не может быть больше общего числа действующих глав местных администраций)")</f>
        <v>Выполнено</v>
      </c>
    </row>
    <row r="374" spans="2:13" s="53" customFormat="1" ht="45">
      <c r="B374" s="61" t="s">
        <v>1025</v>
      </c>
      <c r="C374" s="83" t="s">
        <v>320</v>
      </c>
      <c r="D374" s="2">
        <f t="shared" si="90"/>
        <v>0</v>
      </c>
      <c r="E374" s="157"/>
      <c r="F374" s="157"/>
      <c r="G374" s="157"/>
      <c r="H374" s="157"/>
      <c r="I374" s="157"/>
      <c r="J374" s="157"/>
      <c r="K374" s="157"/>
      <c r="L374" s="157"/>
      <c r="M374" s="147"/>
    </row>
    <row r="375" spans="2:13" s="53" customFormat="1" ht="75">
      <c r="B375" s="61" t="s">
        <v>1030</v>
      </c>
      <c r="C375" s="83" t="s">
        <v>1054</v>
      </c>
      <c r="D375" s="2">
        <f t="shared" si="90"/>
        <v>0</v>
      </c>
      <c r="E375" s="157"/>
      <c r="F375" s="157"/>
      <c r="G375" s="157"/>
      <c r="H375" s="157"/>
      <c r="I375" s="157"/>
      <c r="J375" s="157"/>
      <c r="K375" s="157"/>
      <c r="L375" s="157"/>
      <c r="M375" s="147"/>
    </row>
    <row r="376" spans="2:13" ht="45">
      <c r="B376" s="27" t="s">
        <v>1031</v>
      </c>
      <c r="C376" s="4" t="s">
        <v>509</v>
      </c>
      <c r="D376" s="59"/>
      <c r="E376" s="158"/>
      <c r="F376" s="158"/>
      <c r="G376" s="158"/>
      <c r="H376" s="158"/>
      <c r="I376" s="158"/>
      <c r="J376" s="158"/>
      <c r="K376" s="158"/>
      <c r="L376" s="158"/>
      <c r="M376" s="146"/>
    </row>
    <row r="377" spans="2:13" ht="30">
      <c r="B377" s="27" t="s">
        <v>1032</v>
      </c>
      <c r="C377" s="4" t="s">
        <v>510</v>
      </c>
      <c r="D377" s="2">
        <f t="shared" si="90"/>
        <v>0</v>
      </c>
      <c r="E377" s="159"/>
      <c r="F377" s="159"/>
      <c r="G377" s="159"/>
      <c r="H377" s="159"/>
      <c r="I377" s="159"/>
      <c r="J377" s="159"/>
      <c r="K377" s="159"/>
      <c r="L377" s="159"/>
      <c r="M377" s="51"/>
    </row>
    <row r="378" spans="2:13">
      <c r="B378" s="27" t="s">
        <v>1033</v>
      </c>
      <c r="C378" s="4" t="s">
        <v>511</v>
      </c>
      <c r="D378" s="2">
        <f t="shared" si="90"/>
        <v>0</v>
      </c>
      <c r="E378" s="159"/>
      <c r="F378" s="159"/>
      <c r="G378" s="159"/>
      <c r="H378" s="159"/>
      <c r="I378" s="159"/>
      <c r="J378" s="159"/>
      <c r="K378" s="159"/>
      <c r="L378" s="159"/>
      <c r="M378" s="51"/>
    </row>
    <row r="379" spans="2:13" ht="30">
      <c r="B379" s="27" t="s">
        <v>1034</v>
      </c>
      <c r="C379" s="4" t="s">
        <v>321</v>
      </c>
      <c r="D379" s="2">
        <v>1</v>
      </c>
      <c r="E379" s="159"/>
      <c r="F379" s="159"/>
      <c r="G379" s="159">
        <v>1</v>
      </c>
      <c r="H379" s="159"/>
      <c r="I379" s="159"/>
      <c r="J379" s="159"/>
      <c r="K379" s="159"/>
      <c r="L379" s="159"/>
      <c r="M379" s="51"/>
    </row>
    <row r="380" spans="2:13" ht="30">
      <c r="B380" s="27" t="s">
        <v>1035</v>
      </c>
      <c r="C380" s="4" t="s">
        <v>322</v>
      </c>
      <c r="D380" s="2">
        <f t="shared" si="90"/>
        <v>0</v>
      </c>
      <c r="E380" s="159"/>
      <c r="F380" s="159"/>
      <c r="G380" s="159"/>
      <c r="H380" s="159"/>
      <c r="I380" s="159"/>
      <c r="J380" s="159"/>
      <c r="K380" s="159"/>
      <c r="L380" s="159"/>
      <c r="M380" s="51"/>
    </row>
    <row r="381" spans="2:13" s="53" customFormat="1" ht="30">
      <c r="B381" s="118" t="s">
        <v>1066</v>
      </c>
      <c r="C381" s="140" t="s">
        <v>757</v>
      </c>
      <c r="D381" s="59"/>
      <c r="E381" s="158"/>
      <c r="F381" s="158"/>
      <c r="G381" s="158"/>
      <c r="H381" s="158"/>
      <c r="I381" s="158"/>
      <c r="J381" s="158"/>
      <c r="K381" s="158"/>
      <c r="L381" s="158"/>
      <c r="M381" s="146"/>
    </row>
    <row r="382" spans="2:13" ht="45">
      <c r="B382" s="118" t="s">
        <v>1067</v>
      </c>
      <c r="C382" s="119" t="s">
        <v>761</v>
      </c>
      <c r="D382" s="2">
        <v>1</v>
      </c>
      <c r="E382" s="160">
        <f t="shared" ref="E382:L382" si="117">SUM(E383:E385)</f>
        <v>0</v>
      </c>
      <c r="F382" s="160">
        <f t="shared" si="117"/>
        <v>0</v>
      </c>
      <c r="G382" s="160">
        <v>1</v>
      </c>
      <c r="H382" s="160">
        <f t="shared" si="117"/>
        <v>0</v>
      </c>
      <c r="I382" s="160">
        <f t="shared" si="117"/>
        <v>0</v>
      </c>
      <c r="J382" s="160">
        <f t="shared" si="117"/>
        <v>0</v>
      </c>
      <c r="K382" s="160">
        <f t="shared" si="117"/>
        <v>0</v>
      </c>
      <c r="L382" s="160">
        <f t="shared" si="117"/>
        <v>0</v>
      </c>
      <c r="M382" s="142" t="str">
        <f>IF((D382=D$11)*AND(E382=E$11)*AND(F382=F$11)*AND(G382=G$11)*AND(H382=H$11),"Выполнено","ПРОВЕРИТЬ (в сумме должно получиться общее число муниципальных образований)")</f>
        <v>Выполнено</v>
      </c>
    </row>
    <row r="383" spans="2:13">
      <c r="B383" s="118" t="s">
        <v>1068</v>
      </c>
      <c r="C383" s="119" t="s">
        <v>762</v>
      </c>
      <c r="D383" s="2">
        <f t="shared" si="90"/>
        <v>0</v>
      </c>
      <c r="E383" s="157"/>
      <c r="F383" s="157"/>
      <c r="G383" s="159"/>
      <c r="H383" s="157"/>
      <c r="I383" s="157"/>
      <c r="J383" s="157"/>
      <c r="K383" s="157"/>
      <c r="L383" s="157"/>
      <c r="M383" s="147"/>
    </row>
    <row r="384" spans="2:13" ht="45">
      <c r="B384" s="118" t="s">
        <v>1069</v>
      </c>
      <c r="C384" s="119" t="s">
        <v>763</v>
      </c>
      <c r="D384" s="2">
        <v>1</v>
      </c>
      <c r="E384" s="157"/>
      <c r="F384" s="157"/>
      <c r="G384" s="159">
        <v>1</v>
      </c>
      <c r="H384" s="157"/>
      <c r="I384" s="157"/>
      <c r="J384" s="157"/>
      <c r="K384" s="157"/>
      <c r="L384" s="157"/>
      <c r="M384" s="147"/>
    </row>
    <row r="385" spans="2:13" ht="30">
      <c r="B385" s="118" t="s">
        <v>760</v>
      </c>
      <c r="C385" s="119" t="s">
        <v>1070</v>
      </c>
      <c r="D385" s="2">
        <f t="shared" si="90"/>
        <v>0</v>
      </c>
      <c r="E385" s="157"/>
      <c r="F385" s="157"/>
      <c r="G385" s="159"/>
      <c r="H385" s="157"/>
      <c r="I385" s="157"/>
      <c r="J385" s="157"/>
      <c r="K385" s="157"/>
      <c r="L385" s="157"/>
      <c r="M385" s="147"/>
    </row>
    <row r="386" spans="2:13" s="53" customFormat="1" ht="30">
      <c r="B386" s="116" t="s">
        <v>207</v>
      </c>
      <c r="C386" s="117" t="s">
        <v>758</v>
      </c>
      <c r="D386" s="2">
        <f t="shared" ref="D386:D388" si="118">SUM(E386:K386)</f>
        <v>0</v>
      </c>
      <c r="E386" s="159"/>
      <c r="F386" s="159"/>
      <c r="G386" s="159"/>
      <c r="H386" s="159"/>
      <c r="I386" s="159"/>
      <c r="J386" s="159"/>
      <c r="K386" s="159"/>
      <c r="L386" s="159"/>
      <c r="M386" s="147"/>
    </row>
    <row r="387" spans="2:13" s="53" customFormat="1" ht="60">
      <c r="B387" s="116" t="s">
        <v>208</v>
      </c>
      <c r="C387" s="117" t="s">
        <v>1123</v>
      </c>
      <c r="D387" s="2">
        <f t="shared" si="118"/>
        <v>0</v>
      </c>
      <c r="E387" s="159"/>
      <c r="F387" s="159"/>
      <c r="G387" s="159"/>
      <c r="H387" s="159"/>
      <c r="I387" s="159"/>
      <c r="J387" s="159"/>
      <c r="K387" s="159"/>
      <c r="L387" s="159"/>
      <c r="M387" s="142" t="str">
        <f>IF((D387&gt;=D386)*AND(E387&gt;=E386)*AND(F387&gt;=F386)*AND(G387&gt;=G386)*AND(H387&gt;=H386),"Выполнено","ПРОВЕРИТЬ (количество членов коллегиальных органов, как правило, в разы больше количества самих коллегиальных органов)")</f>
        <v>Выполнено</v>
      </c>
    </row>
    <row r="388" spans="2:13" s="53" customFormat="1">
      <c r="B388" s="116" t="s">
        <v>759</v>
      </c>
      <c r="C388" s="117" t="s">
        <v>394</v>
      </c>
      <c r="D388" s="2">
        <f t="shared" si="118"/>
        <v>0</v>
      </c>
      <c r="E388" s="159"/>
      <c r="F388" s="159"/>
      <c r="G388" s="159"/>
      <c r="H388" s="159"/>
      <c r="I388" s="159"/>
      <c r="J388" s="159"/>
      <c r="K388" s="159"/>
      <c r="L388" s="159"/>
      <c r="M388" s="142" t="str">
        <f>IF((D388&lt;=D387)*AND(E388&lt;=E387)*AND(F388&lt;=F387)*AND(G388&lt;=G387)*AND(H388&lt;=H387),"Выполнено","ПРОВЕРИТЬ (значения этой подстроки не могут быть больше значений основной строки)")</f>
        <v>Выполнено</v>
      </c>
    </row>
    <row r="389" spans="2:13" ht="30">
      <c r="B389" s="26" t="s">
        <v>26</v>
      </c>
      <c r="C389" s="3" t="s">
        <v>210</v>
      </c>
      <c r="D389" s="2">
        <f t="shared" ref="D389:D396" si="119">SUM(E389:K389)</f>
        <v>2</v>
      </c>
      <c r="E389" s="160">
        <f>SUM(E390:E395)</f>
        <v>0</v>
      </c>
      <c r="F389" s="160">
        <f t="shared" ref="F389:L389" si="120">SUM(F390:F395)</f>
        <v>0</v>
      </c>
      <c r="G389" s="160">
        <v>2</v>
      </c>
      <c r="H389" s="160">
        <v>0</v>
      </c>
      <c r="I389" s="160">
        <f t="shared" si="120"/>
        <v>0</v>
      </c>
      <c r="J389" s="160">
        <f t="shared" si="120"/>
        <v>0</v>
      </c>
      <c r="K389" s="160">
        <f t="shared" si="120"/>
        <v>0</v>
      </c>
      <c r="L389" s="160">
        <f t="shared" si="120"/>
        <v>0</v>
      </c>
      <c r="M389" s="147"/>
    </row>
    <row r="390" spans="2:13" ht="30">
      <c r="B390" s="27" t="s">
        <v>7</v>
      </c>
      <c r="C390" s="4" t="s">
        <v>211</v>
      </c>
      <c r="D390" s="2">
        <v>1</v>
      </c>
      <c r="E390" s="159"/>
      <c r="F390" s="159"/>
      <c r="G390" s="159">
        <v>1</v>
      </c>
      <c r="H390" s="159"/>
      <c r="I390" s="159"/>
      <c r="J390" s="159"/>
      <c r="K390" s="159"/>
      <c r="L390" s="159"/>
      <c r="M390" s="147"/>
    </row>
    <row r="391" spans="2:13">
      <c r="B391" s="27" t="s">
        <v>217</v>
      </c>
      <c r="C391" s="4" t="s">
        <v>212</v>
      </c>
      <c r="D391" s="2">
        <v>1</v>
      </c>
      <c r="E391" s="159"/>
      <c r="F391" s="159"/>
      <c r="G391" s="159">
        <v>1</v>
      </c>
      <c r="H391" s="159">
        <v>0</v>
      </c>
      <c r="I391" s="159"/>
      <c r="J391" s="159"/>
      <c r="K391" s="159"/>
      <c r="L391" s="159"/>
      <c r="M391" s="147"/>
    </row>
    <row r="392" spans="2:13" ht="30">
      <c r="B392" s="27" t="s">
        <v>218</v>
      </c>
      <c r="C392" s="4" t="s">
        <v>213</v>
      </c>
      <c r="D392" s="2">
        <f t="shared" si="119"/>
        <v>0</v>
      </c>
      <c r="E392" s="159"/>
      <c r="F392" s="159"/>
      <c r="G392" s="159"/>
      <c r="H392" s="159"/>
      <c r="I392" s="159"/>
      <c r="J392" s="159"/>
      <c r="K392" s="159"/>
      <c r="L392" s="159"/>
      <c r="M392" s="147"/>
    </row>
    <row r="393" spans="2:13">
      <c r="B393" s="27" t="s">
        <v>219</v>
      </c>
      <c r="C393" s="4" t="s">
        <v>214</v>
      </c>
      <c r="D393" s="2">
        <f t="shared" si="119"/>
        <v>0</v>
      </c>
      <c r="E393" s="159"/>
      <c r="F393" s="159"/>
      <c r="G393" s="159"/>
      <c r="H393" s="159"/>
      <c r="I393" s="159"/>
      <c r="J393" s="159"/>
      <c r="K393" s="159"/>
      <c r="L393" s="159"/>
      <c r="M393" s="147"/>
    </row>
    <row r="394" spans="2:13" ht="30">
      <c r="B394" s="27" t="s">
        <v>222</v>
      </c>
      <c r="C394" s="4" t="s">
        <v>215</v>
      </c>
      <c r="D394" s="2">
        <f t="shared" si="119"/>
        <v>0</v>
      </c>
      <c r="E394" s="159"/>
      <c r="F394" s="159"/>
      <c r="G394" s="159"/>
      <c r="H394" s="159"/>
      <c r="I394" s="159"/>
      <c r="J394" s="159"/>
      <c r="K394" s="159"/>
      <c r="L394" s="159"/>
      <c r="M394" s="147"/>
    </row>
    <row r="395" spans="2:13">
      <c r="B395" s="27" t="s">
        <v>224</v>
      </c>
      <c r="C395" s="4" t="s">
        <v>216</v>
      </c>
      <c r="D395" s="2">
        <f t="shared" si="119"/>
        <v>0</v>
      </c>
      <c r="E395" s="159"/>
      <c r="F395" s="159"/>
      <c r="G395" s="159"/>
      <c r="H395" s="159"/>
      <c r="I395" s="159"/>
      <c r="J395" s="159"/>
      <c r="K395" s="159"/>
      <c r="L395" s="159"/>
      <c r="M395" s="147"/>
    </row>
    <row r="396" spans="2:13" ht="45">
      <c r="B396" s="27" t="s">
        <v>764</v>
      </c>
      <c r="C396" s="4" t="s">
        <v>209</v>
      </c>
      <c r="D396" s="2">
        <f t="shared" si="119"/>
        <v>0</v>
      </c>
      <c r="E396" s="159"/>
      <c r="F396" s="159"/>
      <c r="G396" s="159"/>
      <c r="H396" s="159"/>
      <c r="I396" s="159"/>
      <c r="J396" s="159"/>
      <c r="K396" s="159"/>
      <c r="L396" s="159"/>
      <c r="M396" s="142" t="str">
        <f>IF((D396&lt;=D$11)*AND(E396&lt;=E$11)*AND(F396&lt;=F$11)*AND(G396&lt;=G$11)*AND(H396&lt;=H$11),"Выполнено","ПРОВЕРИТЬ (таких муниципальных образований не может быть больше их общего числа)")</f>
        <v>Выполнено</v>
      </c>
    </row>
    <row r="397" spans="2:13" ht="30">
      <c r="B397" s="26" t="s">
        <v>765</v>
      </c>
      <c r="C397" s="3" t="s">
        <v>225</v>
      </c>
      <c r="D397" s="54"/>
      <c r="E397" s="158"/>
      <c r="F397" s="158"/>
      <c r="G397" s="158"/>
      <c r="H397" s="158"/>
      <c r="I397" s="158"/>
      <c r="J397" s="158"/>
      <c r="K397" s="158"/>
      <c r="L397" s="158"/>
      <c r="M397" s="146"/>
    </row>
    <row r="398" spans="2:13" ht="30">
      <c r="B398" s="27" t="s">
        <v>227</v>
      </c>
      <c r="C398" s="4" t="s">
        <v>1021</v>
      </c>
      <c r="D398" s="2">
        <v>7</v>
      </c>
      <c r="E398" s="160">
        <f t="shared" ref="E398:L398" si="121">SUM(E399:E401)</f>
        <v>0</v>
      </c>
      <c r="F398" s="160">
        <f t="shared" si="121"/>
        <v>0</v>
      </c>
      <c r="G398" s="160">
        <v>7</v>
      </c>
      <c r="H398" s="160">
        <f t="shared" si="121"/>
        <v>0</v>
      </c>
      <c r="I398" s="160">
        <f t="shared" si="121"/>
        <v>0</v>
      </c>
      <c r="J398" s="160">
        <f t="shared" si="121"/>
        <v>0</v>
      </c>
      <c r="K398" s="160">
        <f t="shared" si="121"/>
        <v>0</v>
      </c>
      <c r="L398" s="160">
        <f t="shared" si="121"/>
        <v>0</v>
      </c>
      <c r="M398" s="147"/>
    </row>
    <row r="399" spans="2:13" s="37" customFormat="1" ht="30">
      <c r="B399" s="27" t="s">
        <v>766</v>
      </c>
      <c r="C399" s="4" t="s">
        <v>300</v>
      </c>
      <c r="D399" s="2">
        <v>7</v>
      </c>
      <c r="E399" s="159"/>
      <c r="F399" s="159"/>
      <c r="G399" s="159">
        <v>7</v>
      </c>
      <c r="H399" s="159"/>
      <c r="I399" s="159"/>
      <c r="J399" s="159"/>
      <c r="K399" s="159"/>
      <c r="L399" s="159"/>
      <c r="M399" s="147"/>
    </row>
    <row r="400" spans="2:13" s="37" customFormat="1" ht="30">
      <c r="B400" s="27" t="s">
        <v>767</v>
      </c>
      <c r="C400" s="4" t="s">
        <v>1011</v>
      </c>
      <c r="D400" s="2">
        <f t="shared" ref="D398:D407" si="122">SUM(E400:K400)</f>
        <v>0</v>
      </c>
      <c r="E400" s="159"/>
      <c r="F400" s="159"/>
      <c r="G400" s="159"/>
      <c r="H400" s="159"/>
      <c r="I400" s="159"/>
      <c r="J400" s="159"/>
      <c r="K400" s="159"/>
      <c r="L400" s="159"/>
      <c r="M400" s="147"/>
    </row>
    <row r="401" spans="2:13" s="37" customFormat="1">
      <c r="B401" s="27" t="s">
        <v>768</v>
      </c>
      <c r="C401" s="4" t="s">
        <v>301</v>
      </c>
      <c r="D401" s="2">
        <f t="shared" si="122"/>
        <v>0</v>
      </c>
      <c r="E401" s="159"/>
      <c r="F401" s="159"/>
      <c r="G401" s="159"/>
      <c r="H401" s="159"/>
      <c r="I401" s="159"/>
      <c r="J401" s="159"/>
      <c r="K401" s="159"/>
      <c r="L401" s="159"/>
      <c r="M401" s="147"/>
    </row>
    <row r="402" spans="2:13">
      <c r="B402" s="27" t="s">
        <v>31</v>
      </c>
      <c r="C402" s="4" t="s">
        <v>223</v>
      </c>
      <c r="D402" s="2">
        <v>7</v>
      </c>
      <c r="E402" s="159"/>
      <c r="F402" s="159"/>
      <c r="G402" s="159">
        <v>7</v>
      </c>
      <c r="H402" s="159"/>
      <c r="I402" s="159"/>
      <c r="J402" s="159"/>
      <c r="K402" s="159"/>
      <c r="L402" s="159"/>
      <c r="M402" s="142" t="str">
        <f>IF((D402&lt;=D398)*AND(E402&lt;=E398)*AND(F402&lt;=F398)*AND(G402&lt;=G398)*AND(H402&lt;=H398),"Выполнено","ПРОВЕРИТЬ (замещённых ставок не может быть больше чем предусмотрено штатным расписанием)")</f>
        <v>Выполнено</v>
      </c>
    </row>
    <row r="403" spans="2:13" ht="30">
      <c r="B403" s="27" t="s">
        <v>229</v>
      </c>
      <c r="C403" s="4" t="s">
        <v>1015</v>
      </c>
      <c r="D403" s="2">
        <f t="shared" si="122"/>
        <v>7</v>
      </c>
      <c r="E403" s="160">
        <f t="shared" ref="E403:L403" si="123">SUM(E404:E406)</f>
        <v>0</v>
      </c>
      <c r="F403" s="160">
        <f t="shared" si="123"/>
        <v>0</v>
      </c>
      <c r="G403" s="160">
        <f t="shared" si="123"/>
        <v>7</v>
      </c>
      <c r="H403" s="160">
        <f t="shared" si="123"/>
        <v>0</v>
      </c>
      <c r="I403" s="160">
        <f t="shared" si="123"/>
        <v>0</v>
      </c>
      <c r="J403" s="160">
        <f t="shared" si="123"/>
        <v>0</v>
      </c>
      <c r="K403" s="160">
        <f t="shared" si="123"/>
        <v>0</v>
      </c>
      <c r="L403" s="160">
        <f t="shared" si="123"/>
        <v>0</v>
      </c>
      <c r="M403" s="148" t="str">
        <f>IF((INT(D403)=D403),"Выполнено","ОШИБКА (число фактически работающих должно быть целым)")</f>
        <v>Выполнено</v>
      </c>
    </row>
    <row r="404" spans="2:13" s="37" customFormat="1" ht="30">
      <c r="B404" s="27" t="s">
        <v>769</v>
      </c>
      <c r="C404" s="4" t="s">
        <v>300</v>
      </c>
      <c r="D404" s="2">
        <v>7</v>
      </c>
      <c r="E404" s="159"/>
      <c r="F404" s="159"/>
      <c r="G404" s="159">
        <v>7</v>
      </c>
      <c r="H404" s="159"/>
      <c r="I404" s="159"/>
      <c r="J404" s="159"/>
      <c r="K404" s="159"/>
      <c r="L404" s="159"/>
      <c r="M404" s="148" t="str">
        <f t="shared" ref="M404:M406" si="124">IF((INT(D404)=D404),"Выполнено","ОШИБКА (число фактически работающих должно быть целым)")</f>
        <v>Выполнено</v>
      </c>
    </row>
    <row r="405" spans="2:13" s="37" customFormat="1" ht="30">
      <c r="B405" s="27" t="s">
        <v>770</v>
      </c>
      <c r="C405" s="4" t="s">
        <v>1011</v>
      </c>
      <c r="D405" s="2">
        <f t="shared" si="122"/>
        <v>0</v>
      </c>
      <c r="E405" s="159"/>
      <c r="F405" s="159"/>
      <c r="G405" s="159"/>
      <c r="H405" s="159"/>
      <c r="I405" s="159"/>
      <c r="J405" s="159"/>
      <c r="K405" s="159"/>
      <c r="L405" s="159"/>
      <c r="M405" s="148" t="str">
        <f t="shared" si="124"/>
        <v>Выполнено</v>
      </c>
    </row>
    <row r="406" spans="2:13" s="37" customFormat="1">
      <c r="B406" s="27" t="s">
        <v>771</v>
      </c>
      <c r="C406" s="4" t="s">
        <v>301</v>
      </c>
      <c r="D406" s="2">
        <f t="shared" si="122"/>
        <v>0</v>
      </c>
      <c r="E406" s="159"/>
      <c r="F406" s="159"/>
      <c r="G406" s="159"/>
      <c r="H406" s="159"/>
      <c r="I406" s="159"/>
      <c r="J406" s="159"/>
      <c r="K406" s="159"/>
      <c r="L406" s="159"/>
      <c r="M406" s="148" t="str">
        <f t="shared" si="124"/>
        <v>Выполнено</v>
      </c>
    </row>
    <row r="407" spans="2:13" ht="30">
      <c r="B407" s="27" t="s">
        <v>240</v>
      </c>
      <c r="C407" s="4" t="s">
        <v>221</v>
      </c>
      <c r="D407" s="2">
        <f t="shared" si="122"/>
        <v>0</v>
      </c>
      <c r="E407" s="159"/>
      <c r="F407" s="159"/>
      <c r="G407" s="159"/>
      <c r="H407" s="159"/>
      <c r="I407" s="159"/>
      <c r="J407" s="159"/>
      <c r="K407" s="159"/>
      <c r="L407" s="159"/>
      <c r="M407" s="148" t="str">
        <f>IF((INT(D407)=D407),"Выполнено","ОШИБКА (число отсутствующих работников должно быть целым)")</f>
        <v>Выполнено</v>
      </c>
    </row>
    <row r="408" spans="2:13" ht="90">
      <c r="B408" s="100" t="s">
        <v>772</v>
      </c>
      <c r="C408" s="101" t="s">
        <v>1124</v>
      </c>
      <c r="D408" s="54"/>
      <c r="E408" s="158"/>
      <c r="F408" s="158"/>
      <c r="G408" s="158"/>
      <c r="H408" s="158"/>
      <c r="I408" s="158"/>
      <c r="J408" s="158"/>
      <c r="K408" s="158"/>
      <c r="L408" s="158"/>
      <c r="M408" s="146"/>
    </row>
    <row r="409" spans="2:13" ht="45">
      <c r="B409" s="61" t="s">
        <v>773</v>
      </c>
      <c r="C409" s="83" t="s">
        <v>230</v>
      </c>
      <c r="D409" s="2">
        <f t="shared" ref="D409:D426" si="125">SUM(E409:K409)</f>
        <v>0</v>
      </c>
      <c r="E409" s="157"/>
      <c r="F409" s="157"/>
      <c r="G409" s="157"/>
      <c r="H409" s="157"/>
      <c r="I409" s="157"/>
      <c r="J409" s="157"/>
      <c r="K409" s="157"/>
      <c r="L409" s="157"/>
      <c r="M409" s="147"/>
    </row>
    <row r="410" spans="2:13">
      <c r="B410" s="61" t="s">
        <v>774</v>
      </c>
      <c r="C410" s="83" t="s">
        <v>228</v>
      </c>
      <c r="D410" s="2">
        <f t="shared" si="125"/>
        <v>0</v>
      </c>
      <c r="E410" s="157"/>
      <c r="F410" s="157"/>
      <c r="G410" s="157"/>
      <c r="H410" s="157"/>
      <c r="I410" s="157"/>
      <c r="J410" s="157"/>
      <c r="K410" s="157"/>
      <c r="L410" s="157"/>
      <c r="M410" s="142" t="str">
        <f>IF((D410&lt;=D409)*AND(E410&lt;=E409)*AND(F410&lt;=F409)*AND(G410&lt;=G409)*AND(H410&lt;=H409),"Выполнено","ПРОВЕРИТЬ (замещённых ставок не может быть больше чем предусмотрено штатным расписанием)")</f>
        <v>Выполнено</v>
      </c>
    </row>
    <row r="411" spans="2:13" ht="30">
      <c r="B411" s="61" t="s">
        <v>775</v>
      </c>
      <c r="C411" s="83" t="s">
        <v>1016</v>
      </c>
      <c r="D411" s="2">
        <f t="shared" si="125"/>
        <v>0</v>
      </c>
      <c r="E411" s="157"/>
      <c r="F411" s="157"/>
      <c r="G411" s="157"/>
      <c r="H411" s="157"/>
      <c r="I411" s="157"/>
      <c r="J411" s="157"/>
      <c r="K411" s="157"/>
      <c r="L411" s="157"/>
      <c r="M411" s="148" t="str">
        <f>IF((INT(D411)=D411),"Выполнено","ОШИБКА (число фактически работающих должно быть целым)")</f>
        <v>Выполнено</v>
      </c>
    </row>
    <row r="412" spans="2:13" ht="30">
      <c r="B412" s="27" t="s">
        <v>235</v>
      </c>
      <c r="C412" s="4" t="s">
        <v>241</v>
      </c>
      <c r="D412" s="2">
        <f t="shared" si="125"/>
        <v>0</v>
      </c>
      <c r="E412" s="159"/>
      <c r="F412" s="159"/>
      <c r="G412" s="159"/>
      <c r="H412" s="159"/>
      <c r="I412" s="159"/>
      <c r="J412" s="159"/>
      <c r="K412" s="159"/>
      <c r="L412" s="159"/>
      <c r="M412" s="148" t="str">
        <f>IF((INT(D412)=D412),"Выполнено","ОШИБКА (число отсутствующих работников должно быть целым)")</f>
        <v>Выполнено</v>
      </c>
    </row>
    <row r="413" spans="2:13" ht="60">
      <c r="B413" s="26" t="s">
        <v>776</v>
      </c>
      <c r="C413" s="3" t="s">
        <v>324</v>
      </c>
      <c r="D413" s="54"/>
      <c r="E413" s="158"/>
      <c r="F413" s="158"/>
      <c r="G413" s="158"/>
      <c r="H413" s="158"/>
      <c r="I413" s="158"/>
      <c r="J413" s="158"/>
      <c r="K413" s="158"/>
      <c r="L413" s="158"/>
      <c r="M413" s="146"/>
    </row>
    <row r="414" spans="2:13">
      <c r="B414" s="27" t="s">
        <v>285</v>
      </c>
      <c r="C414" s="4" t="s">
        <v>239</v>
      </c>
      <c r="D414" s="2">
        <v>3</v>
      </c>
      <c r="E414" s="159"/>
      <c r="F414" s="159"/>
      <c r="G414" s="159">
        <v>3</v>
      </c>
      <c r="H414" s="159"/>
      <c r="I414" s="159"/>
      <c r="J414" s="159"/>
      <c r="K414" s="159"/>
      <c r="L414" s="159"/>
      <c r="M414" s="147"/>
    </row>
    <row r="415" spans="2:13">
      <c r="B415" s="27" t="s">
        <v>286</v>
      </c>
      <c r="C415" s="4" t="s">
        <v>220</v>
      </c>
      <c r="D415" s="2">
        <v>3</v>
      </c>
      <c r="E415" s="159"/>
      <c r="F415" s="159"/>
      <c r="G415" s="159">
        <v>3</v>
      </c>
      <c r="H415" s="159"/>
      <c r="I415" s="159"/>
      <c r="J415" s="159"/>
      <c r="K415" s="159"/>
      <c r="L415" s="159"/>
      <c r="M415" s="142" t="str">
        <f>IF((D415&lt;=D414)*AND(E415&lt;=E414)*AND(F415&lt;=F414)*AND(G415&lt;=G414)*AND(H415&lt;=H414),"Выполнено","ПРОВЕРИТЬ (замещённых ставок не может быть больше чем предусмотрено штатным расписанием)")</f>
        <v>Выполнено</v>
      </c>
    </row>
    <row r="416" spans="2:13">
      <c r="B416" s="27" t="s">
        <v>287</v>
      </c>
      <c r="C416" s="4" t="s">
        <v>323</v>
      </c>
      <c r="D416" s="2">
        <v>3</v>
      </c>
      <c r="E416" s="159"/>
      <c r="F416" s="159"/>
      <c r="G416" s="159">
        <v>3</v>
      </c>
      <c r="H416" s="159"/>
      <c r="I416" s="159"/>
      <c r="J416" s="159"/>
      <c r="K416" s="159"/>
      <c r="L416" s="159"/>
      <c r="M416" s="148" t="str">
        <f>IF((INT(D416)=D416),"Выполнено","ОШИБКА (число фактически работающих должно быть целым)")</f>
        <v>Выполнено</v>
      </c>
    </row>
    <row r="417" spans="2:13" ht="30">
      <c r="B417" s="27" t="s">
        <v>288</v>
      </c>
      <c r="C417" s="4" t="s">
        <v>242</v>
      </c>
      <c r="D417" s="2">
        <f t="shared" ref="D414:D417" si="126">SUM(E417:K417)</f>
        <v>0</v>
      </c>
      <c r="E417" s="159"/>
      <c r="F417" s="159"/>
      <c r="G417" s="159"/>
      <c r="H417" s="159"/>
      <c r="I417" s="159"/>
      <c r="J417" s="159"/>
      <c r="K417" s="159"/>
      <c r="L417" s="159"/>
      <c r="M417" s="148" t="str">
        <f>IF((INT(D417)=D417),"Выполнено","ОШИБКА (число отсутствующих работников должно быть целым)")</f>
        <v>Выполнено</v>
      </c>
    </row>
    <row r="418" spans="2:13" ht="45">
      <c r="B418" s="26" t="s">
        <v>777</v>
      </c>
      <c r="C418" s="3" t="s">
        <v>294</v>
      </c>
      <c r="D418" s="54"/>
      <c r="E418" s="158"/>
      <c r="F418" s="158"/>
      <c r="G418" s="158"/>
      <c r="H418" s="158"/>
      <c r="I418" s="158"/>
      <c r="J418" s="158"/>
      <c r="K418" s="158"/>
      <c r="L418" s="158"/>
      <c r="M418" s="146"/>
    </row>
    <row r="419" spans="2:13" ht="45">
      <c r="B419" s="27" t="s">
        <v>778</v>
      </c>
      <c r="C419" s="4" t="s">
        <v>231</v>
      </c>
      <c r="D419" s="2">
        <f t="shared" si="125"/>
        <v>10</v>
      </c>
      <c r="E419" s="160">
        <f t="shared" ref="E419:L419" si="127">E291</f>
        <v>0</v>
      </c>
      <c r="F419" s="160">
        <f t="shared" si="127"/>
        <v>0</v>
      </c>
      <c r="G419" s="160">
        <f t="shared" si="127"/>
        <v>10</v>
      </c>
      <c r="H419" s="160">
        <f t="shared" si="127"/>
        <v>0</v>
      </c>
      <c r="I419" s="160">
        <f t="shared" si="127"/>
        <v>0</v>
      </c>
      <c r="J419" s="160">
        <f t="shared" si="127"/>
        <v>0</v>
      </c>
      <c r="K419" s="160">
        <f t="shared" si="127"/>
        <v>0</v>
      </c>
      <c r="L419" s="160">
        <f t="shared" si="127"/>
        <v>0</v>
      </c>
      <c r="M419" s="147"/>
    </row>
    <row r="420" spans="2:13">
      <c r="B420" s="27" t="s">
        <v>61</v>
      </c>
      <c r="C420" s="4" t="s">
        <v>172</v>
      </c>
      <c r="D420" s="2">
        <f t="shared" si="125"/>
        <v>10</v>
      </c>
      <c r="E420" s="160">
        <f t="shared" ref="E420" si="128">E421+E422</f>
        <v>0</v>
      </c>
      <c r="F420" s="160">
        <f t="shared" ref="F420" si="129">F421+F422</f>
        <v>0</v>
      </c>
      <c r="G420" s="160">
        <f t="shared" ref="G420" si="130">G421+G422</f>
        <v>10</v>
      </c>
      <c r="H420" s="160">
        <f t="shared" ref="H420" si="131">H421+H422</f>
        <v>0</v>
      </c>
      <c r="I420" s="160">
        <f t="shared" ref="I420" si="132">I421+I422</f>
        <v>0</v>
      </c>
      <c r="J420" s="160">
        <f t="shared" ref="J420" si="133">J421+J422</f>
        <v>0</v>
      </c>
      <c r="K420" s="160">
        <f t="shared" ref="K420" si="134">K421+K422</f>
        <v>0</v>
      </c>
      <c r="L420" s="160">
        <f t="shared" ref="L420" si="135">L421+L422</f>
        <v>0</v>
      </c>
      <c r="M420" s="142" t="str">
        <f>IF((D420=D419)*AND(E420=E419)*AND(F420=F419)*AND(G420=G419)*AND(H420=H419),"Выполнено","ПРОВЕРИТЬ (в сумме должно получиться общее количество действующих депутатов, избранных населением)")</f>
        <v>Выполнено</v>
      </c>
    </row>
    <row r="421" spans="2:13">
      <c r="B421" s="27" t="s">
        <v>779</v>
      </c>
      <c r="C421" s="4" t="s">
        <v>173</v>
      </c>
      <c r="D421" s="2">
        <v>4</v>
      </c>
      <c r="E421" s="159"/>
      <c r="F421" s="159"/>
      <c r="G421" s="159">
        <v>4</v>
      </c>
      <c r="H421" s="159"/>
      <c r="I421" s="159"/>
      <c r="J421" s="159"/>
      <c r="K421" s="159"/>
      <c r="L421" s="159"/>
      <c r="M421" s="147"/>
    </row>
    <row r="422" spans="2:13">
      <c r="B422" s="27" t="s">
        <v>780</v>
      </c>
      <c r="C422" s="4" t="s">
        <v>174</v>
      </c>
      <c r="D422" s="2">
        <v>6</v>
      </c>
      <c r="E422" s="159"/>
      <c r="F422" s="159"/>
      <c r="G422" s="159">
        <v>6</v>
      </c>
      <c r="H422" s="159"/>
      <c r="I422" s="159"/>
      <c r="J422" s="159"/>
      <c r="K422" s="159"/>
      <c r="L422" s="159"/>
      <c r="M422" s="147"/>
    </row>
    <row r="423" spans="2:13">
      <c r="B423" s="27" t="s">
        <v>781</v>
      </c>
      <c r="C423" s="4" t="s">
        <v>232</v>
      </c>
      <c r="D423" s="2">
        <f t="shared" si="125"/>
        <v>10</v>
      </c>
      <c r="E423" s="160">
        <f t="shared" ref="E423:L423" si="136">SUM(E424:E426)</f>
        <v>0</v>
      </c>
      <c r="F423" s="160">
        <f t="shared" si="136"/>
        <v>0</v>
      </c>
      <c r="G423" s="160">
        <f t="shared" si="136"/>
        <v>10</v>
      </c>
      <c r="H423" s="160">
        <f t="shared" si="136"/>
        <v>0</v>
      </c>
      <c r="I423" s="160">
        <f t="shared" si="136"/>
        <v>0</v>
      </c>
      <c r="J423" s="160">
        <f t="shared" si="136"/>
        <v>0</v>
      </c>
      <c r="K423" s="160">
        <f t="shared" si="136"/>
        <v>0</v>
      </c>
      <c r="L423" s="160">
        <f t="shared" si="136"/>
        <v>0</v>
      </c>
      <c r="M423" s="142" t="str">
        <f>IF((D423=D419)*AND(E423=E419)*AND(F423=F419)*AND(G423=G419)*AND(H423=H419),"Выполнено","ПРОВЕРИТЬ (в сумме должно получиться общее количество действующих депутатов, избранных населением)")</f>
        <v>Выполнено</v>
      </c>
    </row>
    <row r="424" spans="2:13">
      <c r="B424" s="27" t="s">
        <v>782</v>
      </c>
      <c r="C424" s="4" t="s">
        <v>512</v>
      </c>
      <c r="D424" s="2">
        <v>1</v>
      </c>
      <c r="E424" s="159"/>
      <c r="F424" s="159"/>
      <c r="G424" s="159">
        <v>1</v>
      </c>
      <c r="H424" s="159"/>
      <c r="I424" s="159"/>
      <c r="J424" s="159"/>
      <c r="K424" s="159"/>
      <c r="L424" s="159"/>
      <c r="M424" s="147"/>
    </row>
    <row r="425" spans="2:13" s="53" customFormat="1">
      <c r="B425" s="27" t="s">
        <v>783</v>
      </c>
      <c r="C425" s="4" t="s">
        <v>513</v>
      </c>
      <c r="D425" s="2">
        <v>9</v>
      </c>
      <c r="E425" s="159"/>
      <c r="F425" s="159"/>
      <c r="G425" s="159">
        <v>9</v>
      </c>
      <c r="H425" s="159"/>
      <c r="I425" s="159"/>
      <c r="J425" s="159"/>
      <c r="K425" s="159"/>
      <c r="L425" s="159"/>
      <c r="M425" s="147"/>
    </row>
    <row r="426" spans="2:13">
      <c r="B426" s="27" t="s">
        <v>784</v>
      </c>
      <c r="C426" s="4" t="s">
        <v>175</v>
      </c>
      <c r="D426" s="2">
        <f t="shared" si="125"/>
        <v>0</v>
      </c>
      <c r="E426" s="159"/>
      <c r="F426" s="159"/>
      <c r="G426" s="159"/>
      <c r="H426" s="159"/>
      <c r="I426" s="159"/>
      <c r="J426" s="159"/>
      <c r="K426" s="159"/>
      <c r="L426" s="159"/>
      <c r="M426" s="147"/>
    </row>
    <row r="427" spans="2:13">
      <c r="B427" s="27" t="s">
        <v>62</v>
      </c>
      <c r="C427" s="4" t="s">
        <v>514</v>
      </c>
      <c r="D427" s="2">
        <v>6</v>
      </c>
      <c r="E427" s="159"/>
      <c r="F427" s="159"/>
      <c r="G427" s="159">
        <v>6</v>
      </c>
      <c r="H427" s="159"/>
      <c r="I427" s="159"/>
      <c r="J427" s="159"/>
      <c r="K427" s="159"/>
      <c r="L427" s="159"/>
      <c r="M427" s="142" t="str">
        <f>IF((D427&lt;=D419)*AND(E427&lt;=E419)*AND(F427&lt;=F419)*AND(G427&lt;=G419)*AND(H427&lt;=H419),"Выполнено","ПРОВЕРИТЬ (их не может быть больше общего числа действующих депутатов, избранных населением)")</f>
        <v>Выполнено</v>
      </c>
    </row>
    <row r="428" spans="2:13">
      <c r="B428" s="52" t="s">
        <v>63</v>
      </c>
      <c r="C428" s="5" t="s">
        <v>233</v>
      </c>
      <c r="D428" s="2">
        <f t="shared" ref="D427:D428" si="137">SUM(E428:K428)</f>
        <v>0</v>
      </c>
      <c r="E428" s="159"/>
      <c r="F428" s="159"/>
      <c r="G428" s="159"/>
      <c r="H428" s="159"/>
      <c r="I428" s="159"/>
      <c r="J428" s="159"/>
      <c r="K428" s="159"/>
      <c r="L428" s="159"/>
      <c r="M428" s="142" t="str">
        <f>IF((D428&lt;=D419)*AND(E428&lt;=E419)*AND(F428&lt;=F419)*AND(G428&lt;=G419)*AND(H428&lt;=H419),"Выполнено","ПРОВЕРИТЬ (их не может быть больше общего числа действующих депутатов, избранных населением)")</f>
        <v>Выполнено</v>
      </c>
    </row>
    <row r="429" spans="2:13" ht="45">
      <c r="B429" s="27" t="s">
        <v>785</v>
      </c>
      <c r="C429" s="4" t="s">
        <v>234</v>
      </c>
      <c r="D429" s="2">
        <f t="shared" ref="D429:D438" si="138">SUM(E429:K429)</f>
        <v>0</v>
      </c>
      <c r="E429" s="160">
        <f>E297</f>
        <v>0</v>
      </c>
      <c r="F429" s="174"/>
      <c r="G429" s="174"/>
      <c r="H429" s="174"/>
      <c r="I429" s="160">
        <f>I297</f>
        <v>0</v>
      </c>
      <c r="J429" s="174"/>
      <c r="K429" s="174"/>
      <c r="L429" s="160">
        <f>L297</f>
        <v>0</v>
      </c>
      <c r="M429" s="147"/>
    </row>
    <row r="430" spans="2:13">
      <c r="B430" s="27" t="s">
        <v>64</v>
      </c>
      <c r="C430" s="4" t="s">
        <v>172</v>
      </c>
      <c r="D430" s="2">
        <f t="shared" si="138"/>
        <v>0</v>
      </c>
      <c r="E430" s="160">
        <f t="shared" ref="E430" si="139">E431+E432</f>
        <v>0</v>
      </c>
      <c r="F430" s="174"/>
      <c r="G430" s="174"/>
      <c r="H430" s="174"/>
      <c r="I430" s="160">
        <f t="shared" ref="I430" si="140">I431+I432</f>
        <v>0</v>
      </c>
      <c r="J430" s="174"/>
      <c r="K430" s="174"/>
      <c r="L430" s="160">
        <f t="shared" ref="L430" si="141">L431+L432</f>
        <v>0</v>
      </c>
      <c r="M430" s="142" t="str">
        <f>IF((D430=D429)*AND(E430=E429)*AND(I430=I429),"Выполнено","ПРОВЕРИТЬ (в сумме должно получиться общее количество таких депутатов)")</f>
        <v>Выполнено</v>
      </c>
    </row>
    <row r="431" spans="2:13">
      <c r="B431" s="27" t="s">
        <v>786</v>
      </c>
      <c r="C431" s="4" t="s">
        <v>173</v>
      </c>
      <c r="D431" s="2">
        <f t="shared" si="138"/>
        <v>0</v>
      </c>
      <c r="E431" s="159"/>
      <c r="F431" s="174"/>
      <c r="G431" s="174"/>
      <c r="H431" s="174"/>
      <c r="I431" s="159"/>
      <c r="J431" s="174"/>
      <c r="K431" s="174"/>
      <c r="L431" s="159"/>
      <c r="M431" s="147"/>
    </row>
    <row r="432" spans="2:13">
      <c r="B432" s="27" t="s">
        <v>787</v>
      </c>
      <c r="C432" s="4" t="s">
        <v>174</v>
      </c>
      <c r="D432" s="2">
        <f t="shared" si="138"/>
        <v>0</v>
      </c>
      <c r="E432" s="159"/>
      <c r="F432" s="174"/>
      <c r="G432" s="174"/>
      <c r="H432" s="174"/>
      <c r="I432" s="159"/>
      <c r="J432" s="174"/>
      <c r="K432" s="174"/>
      <c r="L432" s="159"/>
      <c r="M432" s="147"/>
    </row>
    <row r="433" spans="2:13">
      <c r="B433" s="27" t="s">
        <v>788</v>
      </c>
      <c r="C433" s="4" t="s">
        <v>232</v>
      </c>
      <c r="D433" s="2">
        <f t="shared" si="138"/>
        <v>0</v>
      </c>
      <c r="E433" s="160">
        <f>SUM(E434:E436)</f>
        <v>0</v>
      </c>
      <c r="F433" s="174"/>
      <c r="G433" s="174"/>
      <c r="H433" s="174"/>
      <c r="I433" s="160">
        <f>SUM(I434:I436)</f>
        <v>0</v>
      </c>
      <c r="J433" s="174"/>
      <c r="K433" s="174"/>
      <c r="L433" s="160">
        <f>SUM(L434:L436)</f>
        <v>0</v>
      </c>
      <c r="M433" s="142" t="str">
        <f>IF((D433=D429)*AND(E433=E429)*AND(I433=I429),"Выполнено","ПРОВЕРИТЬ (в сумме должно получиться общее количество таких депутатов)")</f>
        <v>Выполнено</v>
      </c>
    </row>
    <row r="434" spans="2:13">
      <c r="B434" s="27" t="s">
        <v>789</v>
      </c>
      <c r="C434" s="4" t="s">
        <v>512</v>
      </c>
      <c r="D434" s="2">
        <f t="shared" si="138"/>
        <v>0</v>
      </c>
      <c r="E434" s="159"/>
      <c r="F434" s="174"/>
      <c r="G434" s="174"/>
      <c r="H434" s="174"/>
      <c r="I434" s="159"/>
      <c r="J434" s="174"/>
      <c r="K434" s="174"/>
      <c r="L434" s="159"/>
      <c r="M434" s="147"/>
    </row>
    <row r="435" spans="2:13">
      <c r="B435" s="27" t="s">
        <v>790</v>
      </c>
      <c r="C435" s="4" t="s">
        <v>513</v>
      </c>
      <c r="D435" s="2">
        <f t="shared" si="138"/>
        <v>0</v>
      </c>
      <c r="E435" s="159"/>
      <c r="F435" s="174"/>
      <c r="G435" s="174"/>
      <c r="H435" s="174"/>
      <c r="I435" s="159"/>
      <c r="J435" s="174"/>
      <c r="K435" s="174"/>
      <c r="L435" s="159"/>
      <c r="M435" s="147"/>
    </row>
    <row r="436" spans="2:13">
      <c r="B436" s="27" t="s">
        <v>1104</v>
      </c>
      <c r="C436" s="4" t="s">
        <v>175</v>
      </c>
      <c r="D436" s="2">
        <f t="shared" si="138"/>
        <v>0</v>
      </c>
      <c r="E436" s="159"/>
      <c r="F436" s="174"/>
      <c r="G436" s="174"/>
      <c r="H436" s="174"/>
      <c r="I436" s="159"/>
      <c r="J436" s="174"/>
      <c r="K436" s="174"/>
      <c r="L436" s="159"/>
      <c r="M436" s="147"/>
    </row>
    <row r="437" spans="2:13">
      <c r="B437" s="27" t="s">
        <v>65</v>
      </c>
      <c r="C437" s="4" t="s">
        <v>515</v>
      </c>
      <c r="D437" s="2">
        <f t="shared" si="138"/>
        <v>0</v>
      </c>
      <c r="E437" s="159"/>
      <c r="F437" s="174"/>
      <c r="G437" s="174"/>
      <c r="H437" s="174"/>
      <c r="I437" s="159"/>
      <c r="J437" s="174"/>
      <c r="K437" s="174"/>
      <c r="L437" s="159"/>
      <c r="M437" s="142" t="str">
        <f>IF((D437&lt;=D429)*AND(E437&lt;=E429)*AND(I437&lt;=I429),"Выполнено","ПРОВЕРИТЬ (их не может быть больше общего числа таких депутатов)")</f>
        <v>Выполнено</v>
      </c>
    </row>
    <row r="438" spans="2:13">
      <c r="B438" s="52" t="s">
        <v>66</v>
      </c>
      <c r="C438" s="5" t="s">
        <v>233</v>
      </c>
      <c r="D438" s="2">
        <f t="shared" si="138"/>
        <v>0</v>
      </c>
      <c r="E438" s="159"/>
      <c r="F438" s="174"/>
      <c r="G438" s="174"/>
      <c r="H438" s="174"/>
      <c r="I438" s="159"/>
      <c r="J438" s="174"/>
      <c r="K438" s="174"/>
      <c r="L438" s="159"/>
      <c r="M438" s="142" t="str">
        <f>IF((D438&lt;=D429)*AND(E438&lt;=E429)*AND(I438&lt;=I429),"Выполнено","ПРОВЕРИТЬ (их не может быть больше общего числа действующих депутатов)")</f>
        <v>Выполнено</v>
      </c>
    </row>
    <row r="439" spans="2:13">
      <c r="B439" s="27" t="s">
        <v>67</v>
      </c>
      <c r="C439" s="4" t="s">
        <v>516</v>
      </c>
      <c r="D439" s="2">
        <v>1</v>
      </c>
      <c r="E439" s="160">
        <f t="shared" ref="E439:L439" si="142">E335</f>
        <v>0</v>
      </c>
      <c r="F439" s="160">
        <f t="shared" si="142"/>
        <v>0</v>
      </c>
      <c r="G439" s="160">
        <v>1</v>
      </c>
      <c r="H439" s="160">
        <f t="shared" si="142"/>
        <v>0</v>
      </c>
      <c r="I439" s="160">
        <f t="shared" si="142"/>
        <v>0</v>
      </c>
      <c r="J439" s="160">
        <f t="shared" si="142"/>
        <v>0</v>
      </c>
      <c r="K439" s="160">
        <f t="shared" si="142"/>
        <v>0</v>
      </c>
      <c r="L439" s="160">
        <f t="shared" si="142"/>
        <v>0</v>
      </c>
      <c r="M439" s="147"/>
    </row>
    <row r="440" spans="2:13">
      <c r="B440" s="27" t="s">
        <v>68</v>
      </c>
      <c r="C440" s="4" t="s">
        <v>172</v>
      </c>
      <c r="D440" s="2">
        <f t="shared" ref="D439:D447" si="143">SUM(E440:K440)-D466</f>
        <v>1</v>
      </c>
      <c r="E440" s="160">
        <f t="shared" ref="E440" si="144">E441+E442</f>
        <v>0</v>
      </c>
      <c r="F440" s="160">
        <f t="shared" ref="F440" si="145">F441+F442</f>
        <v>0</v>
      </c>
      <c r="G440" s="160">
        <f t="shared" ref="G440" si="146">G441+G442</f>
        <v>1</v>
      </c>
      <c r="H440" s="160">
        <f t="shared" ref="H440" si="147">H441+H442</f>
        <v>0</v>
      </c>
      <c r="I440" s="160">
        <f t="shared" ref="I440" si="148">I441+I442</f>
        <v>0</v>
      </c>
      <c r="J440" s="160">
        <f t="shared" ref="J440" si="149">J441+J442</f>
        <v>0</v>
      </c>
      <c r="K440" s="160">
        <f t="shared" ref="K440" si="150">K441+K442</f>
        <v>0</v>
      </c>
      <c r="L440" s="160">
        <f t="shared" ref="L440" si="151">L441+L442</f>
        <v>0</v>
      </c>
      <c r="M440" s="142" t="str">
        <f>IF((D440=D439)*AND(E440=E439)*AND(F440=F439)*AND(G440=G439)*AND(H440=H439),"Выполнено","ПРОВЕРИТЬ (в сумме должно получиться общее количество действующих глав)")</f>
        <v>Выполнено</v>
      </c>
    </row>
    <row r="441" spans="2:13">
      <c r="B441" s="27" t="s">
        <v>791</v>
      </c>
      <c r="C441" s="4" t="s">
        <v>173</v>
      </c>
      <c r="D441" s="2">
        <v>1</v>
      </c>
      <c r="E441" s="159"/>
      <c r="F441" s="159"/>
      <c r="G441" s="159">
        <v>1</v>
      </c>
      <c r="H441" s="159"/>
      <c r="I441" s="159"/>
      <c r="J441" s="159"/>
      <c r="K441" s="159"/>
      <c r="L441" s="159"/>
      <c r="M441" s="147"/>
    </row>
    <row r="442" spans="2:13">
      <c r="B442" s="27" t="s">
        <v>792</v>
      </c>
      <c r="C442" s="4" t="s">
        <v>174</v>
      </c>
      <c r="D442" s="2">
        <f t="shared" si="143"/>
        <v>0</v>
      </c>
      <c r="E442" s="159"/>
      <c r="F442" s="159"/>
      <c r="G442" s="159"/>
      <c r="H442" s="159"/>
      <c r="I442" s="159"/>
      <c r="J442" s="159"/>
      <c r="K442" s="159"/>
      <c r="L442" s="159"/>
      <c r="M442" s="147"/>
    </row>
    <row r="443" spans="2:13">
      <c r="B443" s="27" t="s">
        <v>69</v>
      </c>
      <c r="C443" s="4" t="s">
        <v>232</v>
      </c>
      <c r="D443" s="2">
        <f t="shared" si="143"/>
        <v>1</v>
      </c>
      <c r="E443" s="160">
        <f t="shared" ref="E443:L443" si="152">SUM(E444:E446)</f>
        <v>0</v>
      </c>
      <c r="F443" s="160">
        <f t="shared" si="152"/>
        <v>0</v>
      </c>
      <c r="G443" s="160">
        <f t="shared" si="152"/>
        <v>1</v>
      </c>
      <c r="H443" s="160">
        <f t="shared" si="152"/>
        <v>0</v>
      </c>
      <c r="I443" s="160">
        <f t="shared" si="152"/>
        <v>0</v>
      </c>
      <c r="J443" s="160">
        <f t="shared" si="152"/>
        <v>0</v>
      </c>
      <c r="K443" s="160">
        <f t="shared" si="152"/>
        <v>0</v>
      </c>
      <c r="L443" s="160">
        <f t="shared" si="152"/>
        <v>0</v>
      </c>
      <c r="M443" s="142" t="str">
        <f>IF((D443=D439)*AND(E443=E439)*AND(F443=F439)*AND(G443=G439)*AND(H443=H439),"Выполнено","ПРОВЕРИТЬ (в сумме должно получиться общее количество действующих глав)")</f>
        <v>Выполнено</v>
      </c>
    </row>
    <row r="444" spans="2:13">
      <c r="B444" s="27" t="s">
        <v>793</v>
      </c>
      <c r="C444" s="4" t="s">
        <v>512</v>
      </c>
      <c r="D444" s="2">
        <f t="shared" si="143"/>
        <v>0</v>
      </c>
      <c r="E444" s="159"/>
      <c r="F444" s="159"/>
      <c r="G444" s="159"/>
      <c r="H444" s="159"/>
      <c r="I444" s="159"/>
      <c r="J444" s="159"/>
      <c r="K444" s="159"/>
      <c r="L444" s="159"/>
      <c r="M444" s="147"/>
    </row>
    <row r="445" spans="2:13">
      <c r="B445" s="27" t="s">
        <v>1091</v>
      </c>
      <c r="C445" s="4" t="s">
        <v>513</v>
      </c>
      <c r="D445" s="2">
        <v>1</v>
      </c>
      <c r="E445" s="159"/>
      <c r="F445" s="159"/>
      <c r="G445" s="159">
        <v>1</v>
      </c>
      <c r="H445" s="159"/>
      <c r="I445" s="159"/>
      <c r="J445" s="159"/>
      <c r="K445" s="159"/>
      <c r="L445" s="159"/>
      <c r="M445" s="147"/>
    </row>
    <row r="446" spans="2:13">
      <c r="B446" s="27" t="s">
        <v>1092</v>
      </c>
      <c r="C446" s="4" t="s">
        <v>175</v>
      </c>
      <c r="D446" s="2">
        <f t="shared" si="143"/>
        <v>0</v>
      </c>
      <c r="E446" s="159"/>
      <c r="F446" s="159"/>
      <c r="G446" s="159"/>
      <c r="H446" s="159"/>
      <c r="I446" s="159"/>
      <c r="J446" s="159"/>
      <c r="K446" s="159"/>
      <c r="L446" s="159"/>
      <c r="M446" s="147"/>
    </row>
    <row r="447" spans="2:13">
      <c r="B447" s="52" t="s">
        <v>372</v>
      </c>
      <c r="C447" s="4" t="s">
        <v>1089</v>
      </c>
      <c r="D447" s="2">
        <v>1</v>
      </c>
      <c r="E447" s="159"/>
      <c r="F447" s="159"/>
      <c r="G447" s="159">
        <v>1</v>
      </c>
      <c r="H447" s="159"/>
      <c r="I447" s="159"/>
      <c r="J447" s="159"/>
      <c r="K447" s="159"/>
      <c r="L447" s="159"/>
      <c r="M447" s="142" t="str">
        <f>IF((D447&lt;=D439)*AND(E447&lt;=E439)*AND(F447&lt;=F439)*AND(G447&lt;=G439)*AND(H447&lt;=H439),"Выполнено","ПРОВЕРИТЬ (их не может быть больше общего числа действующих глав)")</f>
        <v>Выполнено</v>
      </c>
    </row>
    <row r="448" spans="2:13" s="53" customFormat="1">
      <c r="B448" s="52" t="s">
        <v>1090</v>
      </c>
      <c r="C448" s="4" t="s">
        <v>1075</v>
      </c>
      <c r="D448" s="2">
        <f>SUM(E448:K448)-D477</f>
        <v>0</v>
      </c>
      <c r="E448" s="159"/>
      <c r="F448" s="159"/>
      <c r="G448" s="159"/>
      <c r="H448" s="159"/>
      <c r="I448" s="159"/>
      <c r="J448" s="159"/>
      <c r="K448" s="159"/>
      <c r="L448" s="159"/>
      <c r="M448" s="142" t="str">
        <f>IF((D448&lt;=D447)*AND(E448&lt;=E447)*AND(F448&lt;=F447)*AND(G448&lt;=G447)*AND(H448&lt;=H447),"Выполнено","ПРОВЕРИТЬ (значения этой подстроки не могут быть больше значений основной строки)")</f>
        <v>Выполнено</v>
      </c>
    </row>
    <row r="449" spans="2:13" s="53" customFormat="1">
      <c r="B449" s="52" t="s">
        <v>1093</v>
      </c>
      <c r="C449" s="4" t="s">
        <v>1076</v>
      </c>
      <c r="D449" s="2">
        <f>SUM(E449:K449)-D478</f>
        <v>0</v>
      </c>
      <c r="E449" s="159"/>
      <c r="F449" s="159"/>
      <c r="G449" s="159"/>
      <c r="H449" s="159"/>
      <c r="I449" s="159"/>
      <c r="J449" s="159"/>
      <c r="K449" s="159"/>
      <c r="L449" s="159"/>
      <c r="M449" s="142" t="str">
        <f>IF((D449&lt;=D447)*AND(E449&lt;=E447)*AND(F449&lt;=F447)*AND(G449&lt;=G447)*AND(H449&lt;=H447),"Выполнено","ПРОВЕРИТЬ (значения этой подстроки не могут быть больше значений основной строки)")</f>
        <v>Выполнено</v>
      </c>
    </row>
    <row r="450" spans="2:13" s="53" customFormat="1" ht="30">
      <c r="B450" s="52" t="s">
        <v>1094</v>
      </c>
      <c r="C450" s="4" t="s">
        <v>1077</v>
      </c>
      <c r="D450" s="2">
        <f>SUM(E450:K450)-D479</f>
        <v>0</v>
      </c>
      <c r="E450" s="159"/>
      <c r="F450" s="159"/>
      <c r="G450" s="159"/>
      <c r="H450" s="159"/>
      <c r="I450" s="159"/>
      <c r="J450" s="159"/>
      <c r="K450" s="159"/>
      <c r="L450" s="159"/>
      <c r="M450" s="142" t="str">
        <f>IF((D450&lt;=D447)*AND(E450&lt;=E447)*AND(F450&lt;=F447)*AND(G450&lt;=G447)*AND(H450&lt;=H447),"Выполнено","ПРОВЕРИТЬ (значения этой подстроки не могут быть больше значений основной строки)")</f>
        <v>Выполнено</v>
      </c>
    </row>
    <row r="451" spans="2:13">
      <c r="B451" s="27" t="s">
        <v>794</v>
      </c>
      <c r="C451" s="4" t="s">
        <v>233</v>
      </c>
      <c r="D451" s="2">
        <f t="shared" ref="D451" si="153">SUM(E451:K451)-D477</f>
        <v>0</v>
      </c>
      <c r="E451" s="159"/>
      <c r="F451" s="159"/>
      <c r="G451" s="159"/>
      <c r="H451" s="159"/>
      <c r="I451" s="159"/>
      <c r="J451" s="159"/>
      <c r="K451" s="159"/>
      <c r="L451" s="159"/>
      <c r="M451" s="142" t="str">
        <f>IF((D451&lt;=D439)*AND(E451&lt;=E439)*AND(F451&lt;=F439)*AND(G451&lt;=G439)*AND(H451&lt;=H439),"Выполнено","ОШИБКА (их не может быть больше общего числа действующих глав)")</f>
        <v>Выполнено</v>
      </c>
    </row>
    <row r="452" spans="2:13" s="53" customFormat="1" ht="30">
      <c r="B452" s="27" t="s">
        <v>70</v>
      </c>
      <c r="C452" s="4" t="s">
        <v>1106</v>
      </c>
      <c r="D452" s="2">
        <v>1</v>
      </c>
      <c r="E452" s="160">
        <f>E335-E336-E339</f>
        <v>0</v>
      </c>
      <c r="F452" s="160">
        <f t="shared" ref="F452:L452" si="154">F335-F336-F339</f>
        <v>0</v>
      </c>
      <c r="G452" s="160">
        <v>1</v>
      </c>
      <c r="H452" s="160">
        <f t="shared" si="154"/>
        <v>0</v>
      </c>
      <c r="I452" s="160">
        <f t="shared" si="154"/>
        <v>0</v>
      </c>
      <c r="J452" s="160">
        <f t="shared" si="154"/>
        <v>0</v>
      </c>
      <c r="K452" s="160">
        <f t="shared" si="154"/>
        <v>0</v>
      </c>
      <c r="L452" s="160">
        <f t="shared" si="154"/>
        <v>0</v>
      </c>
      <c r="M452" s="147"/>
    </row>
    <row r="453" spans="2:13" s="53" customFormat="1">
      <c r="B453" s="27" t="s">
        <v>71</v>
      </c>
      <c r="C453" s="4" t="s">
        <v>172</v>
      </c>
      <c r="D453" s="2">
        <f t="shared" ref="D452:D464" si="155">SUM(E453:K453)</f>
        <v>1</v>
      </c>
      <c r="E453" s="160">
        <f t="shared" ref="E453:L453" si="156">E454+E455</f>
        <v>0</v>
      </c>
      <c r="F453" s="160">
        <f t="shared" si="156"/>
        <v>0</v>
      </c>
      <c r="G453" s="160">
        <f t="shared" si="156"/>
        <v>1</v>
      </c>
      <c r="H453" s="160">
        <f t="shared" si="156"/>
        <v>0</v>
      </c>
      <c r="I453" s="160">
        <f t="shared" si="156"/>
        <v>0</v>
      </c>
      <c r="J453" s="160">
        <f t="shared" si="156"/>
        <v>0</v>
      </c>
      <c r="K453" s="160">
        <f t="shared" si="156"/>
        <v>0</v>
      </c>
      <c r="L453" s="160">
        <f t="shared" si="156"/>
        <v>0</v>
      </c>
      <c r="M453" s="142" t="str">
        <f>IF((D453=D452)*AND(E453=E452)*AND(F453=F452)*AND(G453=G452)*AND(H453=H452),"Выполнено","ПРОВЕРИТЬ (в сумме должно получиться общее количество действующих глав)")</f>
        <v>Выполнено</v>
      </c>
    </row>
    <row r="454" spans="2:13" s="53" customFormat="1">
      <c r="B454" s="27" t="s">
        <v>795</v>
      </c>
      <c r="C454" s="4" t="s">
        <v>173</v>
      </c>
      <c r="D454" s="2">
        <v>1</v>
      </c>
      <c r="E454" s="159"/>
      <c r="F454" s="159"/>
      <c r="G454" s="159">
        <v>1</v>
      </c>
      <c r="H454" s="159"/>
      <c r="I454" s="159"/>
      <c r="J454" s="159"/>
      <c r="K454" s="159"/>
      <c r="L454" s="159"/>
      <c r="M454" s="147"/>
    </row>
    <row r="455" spans="2:13" s="53" customFormat="1">
      <c r="B455" s="27" t="s">
        <v>796</v>
      </c>
      <c r="C455" s="4" t="s">
        <v>174</v>
      </c>
      <c r="D455" s="2">
        <f t="shared" si="155"/>
        <v>0</v>
      </c>
      <c r="E455" s="159"/>
      <c r="F455" s="159"/>
      <c r="G455" s="159"/>
      <c r="H455" s="159"/>
      <c r="I455" s="159"/>
      <c r="J455" s="159"/>
      <c r="K455" s="159"/>
      <c r="L455" s="159"/>
      <c r="M455" s="147"/>
    </row>
    <row r="456" spans="2:13" s="53" customFormat="1">
      <c r="B456" s="27" t="s">
        <v>72</v>
      </c>
      <c r="C456" s="4" t="s">
        <v>232</v>
      </c>
      <c r="D456" s="2">
        <f t="shared" si="155"/>
        <v>1</v>
      </c>
      <c r="E456" s="160">
        <f t="shared" ref="E456:L456" si="157">SUM(E457:E459)</f>
        <v>0</v>
      </c>
      <c r="F456" s="160">
        <f t="shared" si="157"/>
        <v>0</v>
      </c>
      <c r="G456" s="160">
        <f t="shared" si="157"/>
        <v>1</v>
      </c>
      <c r="H456" s="160">
        <f t="shared" si="157"/>
        <v>0</v>
      </c>
      <c r="I456" s="160">
        <f t="shared" si="157"/>
        <v>0</v>
      </c>
      <c r="J456" s="160">
        <f t="shared" si="157"/>
        <v>0</v>
      </c>
      <c r="K456" s="160">
        <f t="shared" si="157"/>
        <v>0</v>
      </c>
      <c r="L456" s="160">
        <f t="shared" si="157"/>
        <v>0</v>
      </c>
      <c r="M456" s="142" t="str">
        <f>IF((D456=D452)*AND(E456=E452)*AND(F456=F452)*AND(G456=G452)*AND(H456=H452),"Выполнено","ПРОВЕРИТЬ (в сумме должно получиться общее количество действующих глав)")</f>
        <v>Выполнено</v>
      </c>
    </row>
    <row r="457" spans="2:13" s="53" customFormat="1">
      <c r="B457" s="27" t="s">
        <v>797</v>
      </c>
      <c r="C457" s="4" t="s">
        <v>512</v>
      </c>
      <c r="D457" s="2">
        <f t="shared" si="155"/>
        <v>0</v>
      </c>
      <c r="E457" s="159"/>
      <c r="F457" s="159"/>
      <c r="G457" s="159"/>
      <c r="H457" s="159"/>
      <c r="I457" s="159"/>
      <c r="J457" s="159"/>
      <c r="K457" s="159"/>
      <c r="L457" s="159"/>
      <c r="M457" s="147"/>
    </row>
    <row r="458" spans="2:13" s="53" customFormat="1">
      <c r="B458" s="27" t="s">
        <v>1095</v>
      </c>
      <c r="C458" s="4" t="s">
        <v>513</v>
      </c>
      <c r="D458" s="2">
        <v>1</v>
      </c>
      <c r="E458" s="159"/>
      <c r="F458" s="159"/>
      <c r="G458" s="159">
        <v>1</v>
      </c>
      <c r="H458" s="159"/>
      <c r="I458" s="159"/>
      <c r="J458" s="159"/>
      <c r="K458" s="159"/>
      <c r="L458" s="159"/>
      <c r="M458" s="147"/>
    </row>
    <row r="459" spans="2:13" s="53" customFormat="1">
      <c r="B459" s="27" t="s">
        <v>1096</v>
      </c>
      <c r="C459" s="4" t="s">
        <v>175</v>
      </c>
      <c r="D459" s="2">
        <f t="shared" si="155"/>
        <v>0</v>
      </c>
      <c r="E459" s="159"/>
      <c r="F459" s="159"/>
      <c r="G459" s="159"/>
      <c r="H459" s="159"/>
      <c r="I459" s="159"/>
      <c r="J459" s="159"/>
      <c r="K459" s="159"/>
      <c r="L459" s="159"/>
      <c r="M459" s="147"/>
    </row>
    <row r="460" spans="2:13" s="53" customFormat="1">
      <c r="B460" s="27" t="s">
        <v>1078</v>
      </c>
      <c r="C460" s="4" t="s">
        <v>1074</v>
      </c>
      <c r="D460" s="2">
        <v>1</v>
      </c>
      <c r="E460" s="159"/>
      <c r="F460" s="159"/>
      <c r="G460" s="159">
        <v>1</v>
      </c>
      <c r="H460" s="159"/>
      <c r="I460" s="159"/>
      <c r="J460" s="159"/>
      <c r="K460" s="159"/>
      <c r="L460" s="159"/>
      <c r="M460" s="142" t="str">
        <f>IF((D460&lt;=D452)*AND(E460&lt;=E452)*AND(F460&lt;=F452)*AND(G460&lt;=G452)*AND(H460&lt;=H452),"Выполнено","ПРОВЕРИТЬ (их не может быть больше общего числа действующих глав)")</f>
        <v>Выполнено</v>
      </c>
    </row>
    <row r="461" spans="2:13" s="53" customFormat="1">
      <c r="B461" s="27" t="s">
        <v>1079</v>
      </c>
      <c r="C461" s="4" t="s">
        <v>1075</v>
      </c>
      <c r="D461" s="2">
        <f t="shared" si="155"/>
        <v>0</v>
      </c>
      <c r="E461" s="159"/>
      <c r="F461" s="159"/>
      <c r="G461" s="159"/>
      <c r="H461" s="159"/>
      <c r="I461" s="159"/>
      <c r="J461" s="159"/>
      <c r="K461" s="159"/>
      <c r="L461" s="159"/>
      <c r="M461" s="142" t="str">
        <f>IF((D461&lt;=D460)*AND(E461&lt;=E460)*AND(F461&lt;=F460)*AND(G461&lt;=G460)*AND(H461&lt;=H460),"Выполнено","ПРОВЕРИТЬ (значения этой подстроки не могут быть больше значений основной строки)")</f>
        <v>Выполнено</v>
      </c>
    </row>
    <row r="462" spans="2:13" s="53" customFormat="1">
      <c r="B462" s="27" t="s">
        <v>798</v>
      </c>
      <c r="C462" s="4" t="s">
        <v>1076</v>
      </c>
      <c r="D462" s="2">
        <f t="shared" si="155"/>
        <v>0</v>
      </c>
      <c r="E462" s="159"/>
      <c r="F462" s="159"/>
      <c r="G462" s="159"/>
      <c r="H462" s="159"/>
      <c r="I462" s="159"/>
      <c r="J462" s="159"/>
      <c r="K462" s="159"/>
      <c r="L462" s="159"/>
      <c r="M462" s="142" t="str">
        <f>IF((D462&lt;=D460)*AND(E462&lt;=E460)*AND(F462&lt;=F460)*AND(G462&lt;=G460)*AND(H462&lt;=H460),"Выполнено","ПРОВЕРИТЬ (значения этой подстроки не могут быть больше значений основной строки)")</f>
        <v>Выполнено</v>
      </c>
    </row>
    <row r="463" spans="2:13" s="53" customFormat="1" ht="30">
      <c r="B463" s="27" t="s">
        <v>1080</v>
      </c>
      <c r="C463" s="4" t="s">
        <v>1077</v>
      </c>
      <c r="D463" s="2">
        <f t="shared" si="155"/>
        <v>0</v>
      </c>
      <c r="E463" s="159"/>
      <c r="F463" s="159"/>
      <c r="G463" s="159"/>
      <c r="H463" s="159"/>
      <c r="I463" s="159"/>
      <c r="J463" s="159"/>
      <c r="K463" s="159"/>
      <c r="L463" s="159"/>
      <c r="M463" s="142" t="str">
        <f>IF((D463&lt;=D460)*AND(E463&lt;=E460)*AND(F463&lt;=F460)*AND(G463&lt;=G460)*AND(H463&lt;=H460),"Выполнено","ОШИБКА (значения этой подстроки не могут быть больше значений основной строки)")</f>
        <v>Выполнено</v>
      </c>
    </row>
    <row r="464" spans="2:13" s="53" customFormat="1">
      <c r="B464" s="27" t="s">
        <v>799</v>
      </c>
      <c r="C464" s="4" t="s">
        <v>233</v>
      </c>
      <c r="D464" s="2">
        <f t="shared" si="155"/>
        <v>0</v>
      </c>
      <c r="E464" s="159"/>
      <c r="F464" s="159"/>
      <c r="G464" s="159"/>
      <c r="H464" s="159"/>
      <c r="I464" s="159"/>
      <c r="J464" s="159"/>
      <c r="K464" s="159"/>
      <c r="L464" s="159"/>
      <c r="M464" s="142" t="str">
        <f>IF((D464&lt;=D452)*AND(E464&lt;=E452)*AND(F464&lt;=F452)*AND(G464&lt;=G452)*AND(H464&lt;=H452),"Выполнено","ПРОВЕРИТЬ (их не может быть больше общего числа действующих глав)")</f>
        <v>Выполнено</v>
      </c>
    </row>
    <row r="465" spans="2:13" ht="75">
      <c r="B465" s="27" t="s">
        <v>800</v>
      </c>
      <c r="C465" s="4" t="s">
        <v>236</v>
      </c>
      <c r="D465" s="2">
        <f>D353</f>
        <v>0</v>
      </c>
      <c r="E465" s="168"/>
      <c r="F465" s="169"/>
      <c r="G465" s="169"/>
      <c r="H465" s="169"/>
      <c r="I465" s="169"/>
      <c r="J465" s="169"/>
      <c r="K465" s="169"/>
      <c r="L465" s="170"/>
      <c r="M465" s="147"/>
    </row>
    <row r="466" spans="2:13">
      <c r="B466" s="27" t="s">
        <v>73</v>
      </c>
      <c r="C466" s="4" t="s">
        <v>172</v>
      </c>
      <c r="D466" s="2">
        <f t="shared" ref="D466" si="158">D467+D468</f>
        <v>0</v>
      </c>
      <c r="E466" s="162"/>
      <c r="F466" s="174"/>
      <c r="G466" s="174"/>
      <c r="H466" s="174"/>
      <c r="I466" s="174"/>
      <c r="J466" s="174"/>
      <c r="K466" s="174"/>
      <c r="L466" s="164"/>
      <c r="M466" s="142" t="str">
        <f>IF((D466=D465),"Выполнено","ПРОВЕРИТЬ (в сумме должно получиться общее количество таких глав)")</f>
        <v>Выполнено</v>
      </c>
    </row>
    <row r="467" spans="2:13">
      <c r="B467" s="27" t="s">
        <v>801</v>
      </c>
      <c r="C467" s="4" t="s">
        <v>173</v>
      </c>
      <c r="D467" s="39"/>
      <c r="E467" s="162"/>
      <c r="F467" s="174"/>
      <c r="G467" s="174"/>
      <c r="H467" s="174"/>
      <c r="I467" s="174"/>
      <c r="J467" s="174"/>
      <c r="K467" s="174"/>
      <c r="L467" s="164"/>
      <c r="M467" s="147"/>
    </row>
    <row r="468" spans="2:13">
      <c r="B468" s="27" t="s">
        <v>802</v>
      </c>
      <c r="C468" s="4" t="s">
        <v>174</v>
      </c>
      <c r="D468" s="39"/>
      <c r="E468" s="162"/>
      <c r="F468" s="174"/>
      <c r="G468" s="174"/>
      <c r="H468" s="174"/>
      <c r="I468" s="174"/>
      <c r="J468" s="174"/>
      <c r="K468" s="174"/>
      <c r="L468" s="164"/>
      <c r="M468" s="147"/>
    </row>
    <row r="469" spans="2:13">
      <c r="B469" s="27" t="s">
        <v>74</v>
      </c>
      <c r="C469" s="4" t="s">
        <v>232</v>
      </c>
      <c r="D469" s="7">
        <f>SUM(D470:D472)</f>
        <v>0</v>
      </c>
      <c r="E469" s="162"/>
      <c r="F469" s="174"/>
      <c r="G469" s="174"/>
      <c r="H469" s="174"/>
      <c r="I469" s="174"/>
      <c r="J469" s="174"/>
      <c r="K469" s="174"/>
      <c r="L469" s="164"/>
      <c r="M469" s="142" t="str">
        <f>IF((D469=D465),"Выполнено","ПРОВЕРИТЬ (в сумме должно получиться общее количество таких глав)")</f>
        <v>Выполнено</v>
      </c>
    </row>
    <row r="470" spans="2:13">
      <c r="B470" s="27" t="s">
        <v>803</v>
      </c>
      <c r="C470" s="4" t="s">
        <v>512</v>
      </c>
      <c r="D470" s="39"/>
      <c r="E470" s="162"/>
      <c r="F470" s="174"/>
      <c r="G470" s="174"/>
      <c r="H470" s="174"/>
      <c r="I470" s="174"/>
      <c r="J470" s="174"/>
      <c r="K470" s="174"/>
      <c r="L470" s="164"/>
      <c r="M470" s="147"/>
    </row>
    <row r="471" spans="2:13">
      <c r="B471" s="27" t="s">
        <v>1097</v>
      </c>
      <c r="C471" s="4" t="s">
        <v>513</v>
      </c>
      <c r="D471" s="39"/>
      <c r="E471" s="162"/>
      <c r="F471" s="174"/>
      <c r="G471" s="174"/>
      <c r="H471" s="174"/>
      <c r="I471" s="174"/>
      <c r="J471" s="174"/>
      <c r="K471" s="174"/>
      <c r="L471" s="164"/>
      <c r="M471" s="147"/>
    </row>
    <row r="472" spans="2:13">
      <c r="B472" s="27" t="s">
        <v>1098</v>
      </c>
      <c r="C472" s="4" t="s">
        <v>175</v>
      </c>
      <c r="D472" s="39"/>
      <c r="E472" s="162"/>
      <c r="F472" s="174"/>
      <c r="G472" s="174"/>
      <c r="H472" s="174"/>
      <c r="I472" s="174"/>
      <c r="J472" s="174"/>
      <c r="K472" s="174"/>
      <c r="L472" s="164"/>
      <c r="M472" s="147"/>
    </row>
    <row r="473" spans="2:13">
      <c r="B473" s="27" t="s">
        <v>1099</v>
      </c>
      <c r="C473" s="4" t="s">
        <v>1089</v>
      </c>
      <c r="D473" s="39"/>
      <c r="E473" s="162"/>
      <c r="F473" s="174"/>
      <c r="G473" s="174"/>
      <c r="H473" s="174"/>
      <c r="I473" s="174"/>
      <c r="J473" s="174"/>
      <c r="K473" s="174"/>
      <c r="L473" s="164"/>
      <c r="M473" s="142" t="str">
        <f>IF((D473&lt;=D465),"Выполнено","ПРОВЕРИТЬ (их не может быть больше общего числа таких глав)")</f>
        <v>Выполнено</v>
      </c>
    </row>
    <row r="474" spans="2:13" s="53" customFormat="1">
      <c r="B474" s="27" t="s">
        <v>1107</v>
      </c>
      <c r="C474" s="4" t="s">
        <v>1075</v>
      </c>
      <c r="D474" s="39"/>
      <c r="E474" s="162"/>
      <c r="F474" s="174"/>
      <c r="G474" s="174"/>
      <c r="H474" s="174"/>
      <c r="I474" s="174"/>
      <c r="J474" s="174"/>
      <c r="K474" s="174"/>
      <c r="L474" s="164"/>
      <c r="M474" s="142" t="str">
        <f>IF((D474&lt;=D473),"Выполнено","ПРОВЕРИТЬ (значения этой подстроки не могут быть больше значений основной строки)")</f>
        <v>Выполнено</v>
      </c>
    </row>
    <row r="475" spans="2:13" s="53" customFormat="1">
      <c r="B475" s="27" t="s">
        <v>1108</v>
      </c>
      <c r="C475" s="4" t="s">
        <v>1076</v>
      </c>
      <c r="D475" s="39"/>
      <c r="E475" s="162"/>
      <c r="F475" s="174"/>
      <c r="G475" s="174"/>
      <c r="H475" s="174"/>
      <c r="I475" s="174"/>
      <c r="J475" s="174"/>
      <c r="K475" s="174"/>
      <c r="L475" s="164"/>
      <c r="M475" s="142" t="str">
        <f>IF((D475&lt;=D473),"Выполнено","ПРОВЕРИТЬ (значения этой подстроки не могут быть больше значений основной строки)")</f>
        <v>Выполнено</v>
      </c>
    </row>
    <row r="476" spans="2:13" s="53" customFormat="1" ht="30">
      <c r="B476" s="27" t="s">
        <v>1109</v>
      </c>
      <c r="C476" s="4" t="s">
        <v>1077</v>
      </c>
      <c r="D476" s="39"/>
      <c r="E476" s="162"/>
      <c r="F476" s="174"/>
      <c r="G476" s="174"/>
      <c r="H476" s="174"/>
      <c r="I476" s="174"/>
      <c r="J476" s="174"/>
      <c r="K476" s="174"/>
      <c r="L476" s="164"/>
      <c r="M476" s="142" t="str">
        <f>IF((D476&lt;=D473),"Выполнено","ПРОВЕРИТЬ (значения этой подстроки не могут быть больше значений основной строки)")</f>
        <v>Выполнено</v>
      </c>
    </row>
    <row r="477" spans="2:13">
      <c r="B477" s="27" t="s">
        <v>804</v>
      </c>
      <c r="C477" s="4" t="s">
        <v>233</v>
      </c>
      <c r="D477" s="39"/>
      <c r="E477" s="165"/>
      <c r="F477" s="166"/>
      <c r="G477" s="166"/>
      <c r="H477" s="166"/>
      <c r="I477" s="166"/>
      <c r="J477" s="166"/>
      <c r="K477" s="166"/>
      <c r="L477" s="167"/>
      <c r="M477" s="142" t="str">
        <f>IF((D477&lt;=D465),"Выполнено","ПРОВЕРИТЬ (их не может быть больше общего числа действующих глав)")</f>
        <v>Выполнено</v>
      </c>
    </row>
    <row r="478" spans="2:13" ht="60">
      <c r="B478" s="27" t="s">
        <v>805</v>
      </c>
      <c r="C478" s="4" t="s">
        <v>237</v>
      </c>
      <c r="D478" s="2">
        <f t="shared" ref="D478:D500" si="159">SUM(E478:K478)</f>
        <v>0</v>
      </c>
      <c r="E478" s="160">
        <f t="shared" ref="E478:L478" si="160">E371</f>
        <v>0</v>
      </c>
      <c r="F478" s="160">
        <f t="shared" si="160"/>
        <v>0</v>
      </c>
      <c r="G478" s="160">
        <f t="shared" si="160"/>
        <v>0</v>
      </c>
      <c r="H478" s="160">
        <f t="shared" si="160"/>
        <v>0</v>
      </c>
      <c r="I478" s="160">
        <f t="shared" si="160"/>
        <v>0</v>
      </c>
      <c r="J478" s="160">
        <f t="shared" si="160"/>
        <v>0</v>
      </c>
      <c r="K478" s="160">
        <f t="shared" si="160"/>
        <v>0</v>
      </c>
      <c r="L478" s="160">
        <f t="shared" si="160"/>
        <v>0</v>
      </c>
      <c r="M478" s="147"/>
    </row>
    <row r="479" spans="2:13">
      <c r="B479" s="27" t="s">
        <v>75</v>
      </c>
      <c r="C479" s="4" t="s">
        <v>172</v>
      </c>
      <c r="D479" s="2">
        <f t="shared" si="159"/>
        <v>0</v>
      </c>
      <c r="E479" s="160">
        <f t="shared" ref="E479" si="161">E480+E481</f>
        <v>0</v>
      </c>
      <c r="F479" s="160">
        <f t="shared" ref="F479" si="162">F480+F481</f>
        <v>0</v>
      </c>
      <c r="G479" s="160">
        <f t="shared" ref="G479" si="163">G480+G481</f>
        <v>0</v>
      </c>
      <c r="H479" s="160">
        <f t="shared" ref="H479" si="164">H480+H481</f>
        <v>0</v>
      </c>
      <c r="I479" s="160">
        <f t="shared" ref="I479" si="165">I480+I481</f>
        <v>0</v>
      </c>
      <c r="J479" s="160">
        <f t="shared" ref="J479" si="166">J480+J481</f>
        <v>0</v>
      </c>
      <c r="K479" s="160">
        <f t="shared" ref="K479" si="167">K480+K481</f>
        <v>0</v>
      </c>
      <c r="L479" s="160">
        <f t="shared" ref="L479" si="168">L480+L481</f>
        <v>0</v>
      </c>
      <c r="M479" s="142" t="str">
        <f>IF((D479=D478)*AND(E479=E478)*AND(F479=F478)*AND(G479=G478)*AND(H479=H478),"Выполнено","ПРОВЕРИТЬ (в сумме должно получиться общее количество действующих глав)")</f>
        <v>Выполнено</v>
      </c>
    </row>
    <row r="480" spans="2:13">
      <c r="B480" s="27" t="s">
        <v>806</v>
      </c>
      <c r="C480" s="4" t="s">
        <v>173</v>
      </c>
      <c r="D480" s="2">
        <f t="shared" si="159"/>
        <v>0</v>
      </c>
      <c r="E480" s="159"/>
      <c r="F480" s="159"/>
      <c r="G480" s="159"/>
      <c r="H480" s="159"/>
      <c r="I480" s="159"/>
      <c r="J480" s="159"/>
      <c r="K480" s="159"/>
      <c r="L480" s="159"/>
      <c r="M480" s="147"/>
    </row>
    <row r="481" spans="2:13">
      <c r="B481" s="27" t="s">
        <v>807</v>
      </c>
      <c r="C481" s="4" t="s">
        <v>174</v>
      </c>
      <c r="D481" s="2">
        <f t="shared" si="159"/>
        <v>0</v>
      </c>
      <c r="E481" s="159"/>
      <c r="F481" s="159"/>
      <c r="G481" s="159"/>
      <c r="H481" s="159"/>
      <c r="I481" s="159"/>
      <c r="J481" s="159"/>
      <c r="K481" s="159"/>
      <c r="L481" s="159"/>
      <c r="M481" s="147"/>
    </row>
    <row r="482" spans="2:13">
      <c r="B482" s="27" t="s">
        <v>76</v>
      </c>
      <c r="C482" s="4" t="s">
        <v>232</v>
      </c>
      <c r="D482" s="2">
        <f t="shared" si="159"/>
        <v>0</v>
      </c>
      <c r="E482" s="160">
        <f t="shared" ref="E482:L482" si="169">SUM(E483:E485)</f>
        <v>0</v>
      </c>
      <c r="F482" s="160">
        <f t="shared" si="169"/>
        <v>0</v>
      </c>
      <c r="G482" s="160">
        <f t="shared" si="169"/>
        <v>0</v>
      </c>
      <c r="H482" s="160">
        <f t="shared" si="169"/>
        <v>0</v>
      </c>
      <c r="I482" s="160">
        <f t="shared" si="169"/>
        <v>0</v>
      </c>
      <c r="J482" s="160">
        <f t="shared" si="169"/>
        <v>0</v>
      </c>
      <c r="K482" s="160">
        <f t="shared" si="169"/>
        <v>0</v>
      </c>
      <c r="L482" s="160">
        <f t="shared" si="169"/>
        <v>0</v>
      </c>
      <c r="M482" s="142" t="str">
        <f>IF((D482=D478)*AND(E482=E478)*AND(F482=F478)*AND(G482=G478)*AND(H482=H478),"Выполнено","ПРОВЕРИТЬ (в сумме должно получиться общее количество действующих глав)")</f>
        <v>Выполнено</v>
      </c>
    </row>
    <row r="483" spans="2:13">
      <c r="B483" s="27" t="s">
        <v>808</v>
      </c>
      <c r="C483" s="4" t="s">
        <v>512</v>
      </c>
      <c r="D483" s="2">
        <f t="shared" si="159"/>
        <v>0</v>
      </c>
      <c r="E483" s="159"/>
      <c r="F483" s="159"/>
      <c r="G483" s="159"/>
      <c r="H483" s="159"/>
      <c r="I483" s="159"/>
      <c r="J483" s="159"/>
      <c r="K483" s="159"/>
      <c r="L483" s="159"/>
      <c r="M483" s="147"/>
    </row>
    <row r="484" spans="2:13">
      <c r="B484" s="27" t="s">
        <v>1100</v>
      </c>
      <c r="C484" s="4" t="s">
        <v>513</v>
      </c>
      <c r="D484" s="2">
        <f t="shared" si="159"/>
        <v>0</v>
      </c>
      <c r="E484" s="159"/>
      <c r="F484" s="159"/>
      <c r="G484" s="159"/>
      <c r="H484" s="159"/>
      <c r="I484" s="159"/>
      <c r="J484" s="159"/>
      <c r="K484" s="159"/>
      <c r="L484" s="159"/>
      <c r="M484" s="147"/>
    </row>
    <row r="485" spans="2:13">
      <c r="B485" s="27" t="s">
        <v>1101</v>
      </c>
      <c r="C485" s="4" t="s">
        <v>175</v>
      </c>
      <c r="D485" s="2">
        <f t="shared" si="159"/>
        <v>0</v>
      </c>
      <c r="E485" s="159"/>
      <c r="F485" s="159"/>
      <c r="G485" s="159"/>
      <c r="H485" s="159"/>
      <c r="I485" s="159"/>
      <c r="J485" s="159"/>
      <c r="K485" s="159"/>
      <c r="L485" s="159"/>
      <c r="M485" s="147"/>
    </row>
    <row r="486" spans="2:13">
      <c r="B486" s="27" t="s">
        <v>809</v>
      </c>
      <c r="C486" s="4" t="s">
        <v>1074</v>
      </c>
      <c r="D486" s="2">
        <f t="shared" si="159"/>
        <v>0</v>
      </c>
      <c r="E486" s="159"/>
      <c r="F486" s="159"/>
      <c r="G486" s="159"/>
      <c r="H486" s="159"/>
      <c r="I486" s="159"/>
      <c r="J486" s="159"/>
      <c r="K486" s="159"/>
      <c r="L486" s="159"/>
      <c r="M486" s="142" t="str">
        <f>IF((D486&lt;=D478)*AND(E486&lt;=E478)*AND(F486&lt;=F478)*AND(G486&lt;=G478)*AND(H486&lt;=H478),"Выполнено","ПРОВЕРИТЬ (их не может быть больше общего числа действующих глав)")</f>
        <v>Выполнено</v>
      </c>
    </row>
    <row r="487" spans="2:13" s="53" customFormat="1">
      <c r="B487" s="27" t="s">
        <v>1081</v>
      </c>
      <c r="C487" s="4" t="s">
        <v>1075</v>
      </c>
      <c r="D487" s="2">
        <f t="shared" si="159"/>
        <v>0</v>
      </c>
      <c r="E487" s="159"/>
      <c r="F487" s="159"/>
      <c r="G487" s="159"/>
      <c r="H487" s="159"/>
      <c r="I487" s="159"/>
      <c r="J487" s="159"/>
      <c r="K487" s="159"/>
      <c r="L487" s="159"/>
      <c r="M487" s="142" t="str">
        <f>IF((D487&lt;=D486)*AND(E487&lt;=E486)*AND(F487&lt;=F486)*AND(G487&lt;=G486)*AND(H487&lt;=H486),"Выполнено","ПРОВЕРИТЬ (значения этой подстроки не могут быть больше значений основной строки)")</f>
        <v>Выполнено</v>
      </c>
    </row>
    <row r="488" spans="2:13" s="53" customFormat="1">
      <c r="B488" s="27" t="s">
        <v>1082</v>
      </c>
      <c r="C488" s="4" t="s">
        <v>1076</v>
      </c>
      <c r="D488" s="2">
        <f t="shared" si="159"/>
        <v>0</v>
      </c>
      <c r="E488" s="159"/>
      <c r="F488" s="159"/>
      <c r="G488" s="159"/>
      <c r="H488" s="159"/>
      <c r="I488" s="159"/>
      <c r="J488" s="159"/>
      <c r="K488" s="159"/>
      <c r="L488" s="159"/>
      <c r="M488" s="142" t="str">
        <f>IF((D488&lt;=D486)*AND(E488&lt;=E486)*AND(F488&lt;=F486)*AND(G488&lt;=G486)*AND(H488&lt;=H486),"Выполнено","ПРОВЕРИТЬ (значения этой подстроки не могут быть больше значений основной строки)")</f>
        <v>Выполнено</v>
      </c>
    </row>
    <row r="489" spans="2:13" s="53" customFormat="1" ht="30">
      <c r="B489" s="27" t="s">
        <v>1083</v>
      </c>
      <c r="C489" s="4" t="s">
        <v>1077</v>
      </c>
      <c r="D489" s="2">
        <f t="shared" si="159"/>
        <v>0</v>
      </c>
      <c r="E489" s="159"/>
      <c r="F489" s="159"/>
      <c r="G489" s="159"/>
      <c r="H489" s="159"/>
      <c r="I489" s="159"/>
      <c r="J489" s="159"/>
      <c r="K489" s="159"/>
      <c r="L489" s="159"/>
      <c r="M489" s="142" t="str">
        <f>IF((D489&lt;=D486)*AND(E489&lt;=E486)*AND(F489&lt;=F486)*AND(G489&lt;=G486)*AND(H489&lt;=H486),"Выполнено","ПРОВЕРИТЬ (значения этой подстроки не могут быть больше значений основной строки)")</f>
        <v>Выполнено</v>
      </c>
    </row>
    <row r="490" spans="2:13">
      <c r="B490" s="27" t="s">
        <v>810</v>
      </c>
      <c r="C490" s="4" t="s">
        <v>233</v>
      </c>
      <c r="D490" s="2">
        <f t="shared" si="159"/>
        <v>0</v>
      </c>
      <c r="E490" s="159"/>
      <c r="F490" s="159"/>
      <c r="G490" s="159"/>
      <c r="H490" s="159"/>
      <c r="I490" s="159"/>
      <c r="J490" s="159"/>
      <c r="K490" s="159"/>
      <c r="L490" s="159"/>
      <c r="M490" s="142" t="str">
        <f>IF((D490&lt;=D478)*AND(E490&lt;=E478)*AND(F490&lt;=F478)*AND(G490&lt;=G478)*AND(H490&lt;=H478),"Выполнено","ПРОВЕРИТЬ (их не может быть больше общего числа действующих глав)")</f>
        <v>Выполнено</v>
      </c>
    </row>
    <row r="491" spans="2:13">
      <c r="B491" s="27" t="s">
        <v>1084</v>
      </c>
      <c r="C491" s="4" t="s">
        <v>238</v>
      </c>
      <c r="D491" s="2">
        <f t="shared" si="159"/>
        <v>7</v>
      </c>
      <c r="E491" s="160">
        <f t="shared" ref="E491:L491" si="170">E403</f>
        <v>0</v>
      </c>
      <c r="F491" s="160">
        <f t="shared" si="170"/>
        <v>0</v>
      </c>
      <c r="G491" s="160">
        <f t="shared" si="170"/>
        <v>7</v>
      </c>
      <c r="H491" s="160">
        <f t="shared" si="170"/>
        <v>0</v>
      </c>
      <c r="I491" s="160">
        <f t="shared" si="170"/>
        <v>0</v>
      </c>
      <c r="J491" s="160">
        <f t="shared" si="170"/>
        <v>0</v>
      </c>
      <c r="K491" s="160">
        <f t="shared" si="170"/>
        <v>0</v>
      </c>
      <c r="L491" s="160">
        <f t="shared" si="170"/>
        <v>0</v>
      </c>
      <c r="M491" s="147"/>
    </row>
    <row r="492" spans="2:13">
      <c r="B492" s="27" t="s">
        <v>1071</v>
      </c>
      <c r="C492" s="4" t="s">
        <v>172</v>
      </c>
      <c r="D492" s="2">
        <f t="shared" si="159"/>
        <v>7</v>
      </c>
      <c r="E492" s="160">
        <f t="shared" ref="E492" si="171">E493+E494</f>
        <v>0</v>
      </c>
      <c r="F492" s="160">
        <f t="shared" ref="F492" si="172">F493+F494</f>
        <v>0</v>
      </c>
      <c r="G492" s="160">
        <f t="shared" ref="G492" si="173">G493+G494</f>
        <v>7</v>
      </c>
      <c r="H492" s="160">
        <f t="shared" ref="H492" si="174">H493+H494</f>
        <v>0</v>
      </c>
      <c r="I492" s="160">
        <f t="shared" ref="I492" si="175">I493+I494</f>
        <v>0</v>
      </c>
      <c r="J492" s="160">
        <f t="shared" ref="J492" si="176">J493+J494</f>
        <v>0</v>
      </c>
      <c r="K492" s="160">
        <f t="shared" ref="K492" si="177">K493+K494</f>
        <v>0</v>
      </c>
      <c r="L492" s="160">
        <f t="shared" ref="L492" si="178">L493+L494</f>
        <v>0</v>
      </c>
      <c r="M492" s="142" t="str">
        <f>IF((D492=D491)*AND(E492=E491)*AND(F492=F491)*AND(G492=G491)*AND(H492=H491),"Выполнено","ПРОВЕРИТЬ (в сумме должно получиться общее количество служащих)")</f>
        <v>Выполнено</v>
      </c>
    </row>
    <row r="493" spans="2:13">
      <c r="B493" s="27" t="s">
        <v>1072</v>
      </c>
      <c r="C493" s="4" t="s">
        <v>173</v>
      </c>
      <c r="D493" s="2">
        <v>2</v>
      </c>
      <c r="E493" s="159"/>
      <c r="F493" s="159"/>
      <c r="G493" s="159">
        <v>2</v>
      </c>
      <c r="H493" s="159"/>
      <c r="I493" s="159"/>
      <c r="J493" s="159"/>
      <c r="K493" s="159"/>
      <c r="L493" s="159"/>
      <c r="M493" s="147"/>
    </row>
    <row r="494" spans="2:13">
      <c r="B494" s="27" t="s">
        <v>1085</v>
      </c>
      <c r="C494" s="4" t="s">
        <v>174</v>
      </c>
      <c r="D494" s="2">
        <v>5</v>
      </c>
      <c r="E494" s="159"/>
      <c r="F494" s="159"/>
      <c r="G494" s="159">
        <v>5</v>
      </c>
      <c r="H494" s="159"/>
      <c r="I494" s="159"/>
      <c r="J494" s="159"/>
      <c r="K494" s="159"/>
      <c r="L494" s="159"/>
      <c r="M494" s="147"/>
    </row>
    <row r="495" spans="2:13">
      <c r="B495" s="27" t="s">
        <v>1086</v>
      </c>
      <c r="C495" s="4" t="s">
        <v>232</v>
      </c>
      <c r="D495" s="2">
        <f t="shared" si="159"/>
        <v>7</v>
      </c>
      <c r="E495" s="160">
        <f t="shared" ref="E495:L495" si="179">SUM(E496:E498)</f>
        <v>0</v>
      </c>
      <c r="F495" s="160">
        <f t="shared" si="179"/>
        <v>0</v>
      </c>
      <c r="G495" s="160">
        <f t="shared" si="179"/>
        <v>7</v>
      </c>
      <c r="H495" s="160">
        <f t="shared" si="179"/>
        <v>0</v>
      </c>
      <c r="I495" s="160">
        <f t="shared" si="179"/>
        <v>0</v>
      </c>
      <c r="J495" s="160">
        <f t="shared" si="179"/>
        <v>0</v>
      </c>
      <c r="K495" s="160">
        <f t="shared" si="179"/>
        <v>0</v>
      </c>
      <c r="L495" s="160">
        <f t="shared" si="179"/>
        <v>0</v>
      </c>
      <c r="M495" s="142" t="str">
        <f>IF((D495=D491)*AND(E495=E491)*AND(F495=F491)*AND(G495=G491)*AND(H495=H491),"Выполнено","ПРОВЕРИТЬ (в сумме должно получиться общее количество служащих)")</f>
        <v>Выполнено</v>
      </c>
    </row>
    <row r="496" spans="2:13">
      <c r="B496" s="27" t="s">
        <v>1073</v>
      </c>
      <c r="C496" s="4" t="s">
        <v>512</v>
      </c>
      <c r="D496" s="2">
        <v>1</v>
      </c>
      <c r="E496" s="159"/>
      <c r="F496" s="159"/>
      <c r="G496" s="159">
        <v>1</v>
      </c>
      <c r="H496" s="159"/>
      <c r="I496" s="159"/>
      <c r="J496" s="159"/>
      <c r="K496" s="159"/>
      <c r="L496" s="159"/>
      <c r="M496" s="147"/>
    </row>
    <row r="497" spans="2:13">
      <c r="B497" s="27" t="s">
        <v>1102</v>
      </c>
      <c r="C497" s="4" t="s">
        <v>513</v>
      </c>
      <c r="D497" s="2">
        <v>6</v>
      </c>
      <c r="E497" s="159"/>
      <c r="F497" s="159"/>
      <c r="G497" s="159">
        <v>6</v>
      </c>
      <c r="H497" s="159"/>
      <c r="I497" s="159"/>
      <c r="J497" s="159"/>
      <c r="K497" s="159"/>
      <c r="L497" s="159"/>
      <c r="M497" s="147"/>
    </row>
    <row r="498" spans="2:13">
      <c r="B498" s="27" t="s">
        <v>1103</v>
      </c>
      <c r="C498" s="4" t="s">
        <v>175</v>
      </c>
      <c r="D498" s="2">
        <f t="shared" si="159"/>
        <v>0</v>
      </c>
      <c r="E498" s="159"/>
      <c r="F498" s="159"/>
      <c r="G498" s="159"/>
      <c r="H498" s="159"/>
      <c r="I498" s="159"/>
      <c r="J498" s="159"/>
      <c r="K498" s="159"/>
      <c r="L498" s="159"/>
      <c r="M498" s="147"/>
    </row>
    <row r="499" spans="2:13">
      <c r="B499" s="27" t="s">
        <v>1087</v>
      </c>
      <c r="C499" s="4" t="s">
        <v>515</v>
      </c>
      <c r="D499" s="2">
        <v>4</v>
      </c>
      <c r="E499" s="159"/>
      <c r="F499" s="159"/>
      <c r="G499" s="159">
        <v>4</v>
      </c>
      <c r="H499" s="159"/>
      <c r="I499" s="159"/>
      <c r="J499" s="159"/>
      <c r="K499" s="159"/>
      <c r="L499" s="159"/>
      <c r="M499" s="142" t="str">
        <f>IF((D499&lt;=D491)*AND(E499&lt;=E491)*AND(F499&lt;=F491)*AND(G499&lt;=G491)*AND(H499&lt;=H491),"Выполнено","ПРОВЕРИТЬ (их не может быть больше общего числа служащих)")</f>
        <v>Выполнено</v>
      </c>
    </row>
    <row r="500" spans="2:13">
      <c r="B500" s="28" t="s">
        <v>1088</v>
      </c>
      <c r="C500" s="55" t="s">
        <v>233</v>
      </c>
      <c r="D500" s="2">
        <f t="shared" si="159"/>
        <v>0</v>
      </c>
      <c r="E500" s="159"/>
      <c r="F500" s="159"/>
      <c r="G500" s="159"/>
      <c r="H500" s="159"/>
      <c r="I500" s="159"/>
      <c r="J500" s="159"/>
      <c r="K500" s="159"/>
      <c r="L500" s="159"/>
      <c r="M500" s="142" t="str">
        <f>IF((D500&lt;=D491)*AND(E500&lt;=E491)*AND(F500&lt;=F491)*AND(G500&lt;=G491)*AND(H500&lt;=H491),"Выполнено","ПРОВЕРИТЬ (их не может быть больше общего числа служащих)")</f>
        <v>Выполнено</v>
      </c>
    </row>
    <row r="501" spans="2:13" s="53" customFormat="1" ht="30">
      <c r="B501" s="29" t="s">
        <v>34</v>
      </c>
      <c r="C501" s="120" t="s">
        <v>814</v>
      </c>
      <c r="D501" s="59"/>
      <c r="E501" s="158"/>
      <c r="F501" s="158"/>
      <c r="G501" s="158"/>
      <c r="H501" s="158"/>
      <c r="I501" s="158"/>
      <c r="J501" s="158"/>
      <c r="K501" s="158"/>
      <c r="L501" s="158"/>
      <c r="M501" s="146"/>
    </row>
    <row r="502" spans="2:13" s="53" customFormat="1" ht="90">
      <c r="B502" s="111" t="s">
        <v>33</v>
      </c>
      <c r="C502" s="193" t="s">
        <v>1144</v>
      </c>
      <c r="D502" s="2">
        <f t="shared" ref="D502" si="180">SUM(E502:K502)</f>
        <v>0</v>
      </c>
      <c r="E502" s="159"/>
      <c r="F502" s="159"/>
      <c r="G502" s="159"/>
      <c r="H502" s="159"/>
      <c r="I502" s="159"/>
      <c r="J502" s="159"/>
      <c r="K502" s="159"/>
      <c r="L502" s="159"/>
      <c r="M502" s="147"/>
    </row>
    <row r="503" spans="2:13" s="53" customFormat="1" ht="75">
      <c r="B503" s="111" t="s">
        <v>49</v>
      </c>
      <c r="C503" s="193" t="s">
        <v>1145</v>
      </c>
      <c r="D503" s="2">
        <f t="shared" ref="D503:D505" si="181">SUM(E503:K503)</f>
        <v>0</v>
      </c>
      <c r="E503" s="159"/>
      <c r="F503" s="159"/>
      <c r="G503" s="159"/>
      <c r="H503" s="159"/>
      <c r="I503" s="159"/>
      <c r="J503" s="159"/>
      <c r="K503" s="159"/>
      <c r="L503" s="159"/>
      <c r="M503" s="147"/>
    </row>
    <row r="504" spans="2:13" s="53" customFormat="1">
      <c r="B504" s="111" t="s">
        <v>811</v>
      </c>
      <c r="C504" s="121" t="s">
        <v>815</v>
      </c>
      <c r="D504" s="2">
        <f t="shared" ref="D504" si="182">SUM(E504:K504)</f>
        <v>0</v>
      </c>
      <c r="E504" s="159"/>
      <c r="F504" s="159"/>
      <c r="G504" s="159"/>
      <c r="H504" s="159"/>
      <c r="I504" s="159"/>
      <c r="J504" s="159"/>
      <c r="K504" s="159"/>
      <c r="L504" s="159"/>
      <c r="M504" s="142" t="str">
        <f>IF((D504&lt;=D503)*AND(E504&lt;=E503)*AND(F504&lt;=F503)*AND(G504&lt;=G503)*AND(H504&lt;=H503),"Выполнено","ПРОВЕРИТЬ (значения этой подстроки не могут быть больше значений основной строки)")</f>
        <v>Выполнено</v>
      </c>
    </row>
    <row r="505" spans="2:13" s="53" customFormat="1" ht="75">
      <c r="B505" s="111" t="s">
        <v>812</v>
      </c>
      <c r="C505" s="193" t="s">
        <v>1146</v>
      </c>
      <c r="D505" s="2">
        <f t="shared" si="181"/>
        <v>0</v>
      </c>
      <c r="E505" s="159"/>
      <c r="F505" s="159"/>
      <c r="G505" s="159"/>
      <c r="H505" s="159"/>
      <c r="I505" s="159"/>
      <c r="J505" s="159"/>
      <c r="K505" s="159"/>
      <c r="L505" s="159"/>
      <c r="M505" s="147"/>
    </row>
    <row r="506" spans="2:13" s="53" customFormat="1">
      <c r="B506" s="111" t="s">
        <v>813</v>
      </c>
      <c r="C506" s="121" t="s">
        <v>815</v>
      </c>
      <c r="D506" s="2">
        <f t="shared" ref="D506" si="183">SUM(E506:K506)</f>
        <v>0</v>
      </c>
      <c r="E506" s="159"/>
      <c r="F506" s="159"/>
      <c r="G506" s="159"/>
      <c r="H506" s="159"/>
      <c r="I506" s="159"/>
      <c r="J506" s="159"/>
      <c r="K506" s="159"/>
      <c r="L506" s="159"/>
      <c r="M506" s="142" t="str">
        <f>IF((D506&lt;=D505)*AND(E506&lt;=E505)*AND(F506&lt;=F505)*AND(G506&lt;=G505)*AND(H506&lt;=H505),"Выполнено","ПРОВЕРИТЬ (значения этой подстроки не могут быть больше значений основной строки)")</f>
        <v>Выполнено</v>
      </c>
    </row>
    <row r="507" spans="2:13" s="21" customFormat="1" ht="45">
      <c r="B507" s="26" t="s">
        <v>818</v>
      </c>
      <c r="C507" s="6" t="s">
        <v>226</v>
      </c>
      <c r="D507" s="54"/>
      <c r="E507" s="158"/>
      <c r="F507" s="158"/>
      <c r="G507" s="158"/>
      <c r="H507" s="158"/>
      <c r="I507" s="158"/>
      <c r="J507" s="158"/>
      <c r="K507" s="158"/>
      <c r="L507" s="158"/>
      <c r="M507" s="146"/>
    </row>
    <row r="508" spans="2:13" s="21" customFormat="1" ht="45">
      <c r="B508" s="61" t="s">
        <v>819</v>
      </c>
      <c r="C508" s="102" t="s">
        <v>517</v>
      </c>
      <c r="D508" s="2">
        <f t="shared" ref="D508:D513" si="184">SUM(E508:K508)</f>
        <v>0</v>
      </c>
      <c r="E508" s="160">
        <f t="shared" ref="E508:L508" si="185">SUM(E509:E513)</f>
        <v>0</v>
      </c>
      <c r="F508" s="160">
        <f t="shared" si="185"/>
        <v>0</v>
      </c>
      <c r="G508" s="160">
        <f t="shared" si="185"/>
        <v>0</v>
      </c>
      <c r="H508" s="160">
        <f t="shared" si="185"/>
        <v>0</v>
      </c>
      <c r="I508" s="160">
        <f t="shared" si="185"/>
        <v>0</v>
      </c>
      <c r="J508" s="160">
        <f t="shared" si="185"/>
        <v>0</v>
      </c>
      <c r="K508" s="160">
        <f t="shared" si="185"/>
        <v>0</v>
      </c>
      <c r="L508" s="160">
        <f t="shared" si="185"/>
        <v>0</v>
      </c>
      <c r="M508" s="147"/>
    </row>
    <row r="509" spans="2:13" s="21" customFormat="1">
      <c r="B509" s="61" t="s">
        <v>820</v>
      </c>
      <c r="C509" s="74" t="s">
        <v>243</v>
      </c>
      <c r="D509" s="2">
        <f t="shared" si="184"/>
        <v>0</v>
      </c>
      <c r="E509" s="157"/>
      <c r="F509" s="157"/>
      <c r="G509" s="157"/>
      <c r="H509" s="157"/>
      <c r="I509" s="157"/>
      <c r="J509" s="157"/>
      <c r="K509" s="157"/>
      <c r="L509" s="157"/>
      <c r="M509" s="147"/>
    </row>
    <row r="510" spans="2:13" s="21" customFormat="1" ht="30">
      <c r="B510" s="61" t="s">
        <v>821</v>
      </c>
      <c r="C510" s="74" t="s">
        <v>244</v>
      </c>
      <c r="D510" s="2">
        <f t="shared" si="184"/>
        <v>0</v>
      </c>
      <c r="E510" s="157"/>
      <c r="F510" s="157"/>
      <c r="G510" s="157"/>
      <c r="H510" s="157"/>
      <c r="I510" s="157"/>
      <c r="J510" s="157"/>
      <c r="K510" s="157"/>
      <c r="L510" s="157"/>
      <c r="M510" s="147"/>
    </row>
    <row r="511" spans="2:13" s="21" customFormat="1" ht="30">
      <c r="B511" s="61" t="s">
        <v>822</v>
      </c>
      <c r="C511" s="74" t="s">
        <v>245</v>
      </c>
      <c r="D511" s="2">
        <f t="shared" si="184"/>
        <v>0</v>
      </c>
      <c r="E511" s="157"/>
      <c r="F511" s="157"/>
      <c r="G511" s="157"/>
      <c r="H511" s="157"/>
      <c r="I511" s="157"/>
      <c r="J511" s="157"/>
      <c r="K511" s="157"/>
      <c r="L511" s="157"/>
      <c r="M511" s="147"/>
    </row>
    <row r="512" spans="2:13" s="21" customFormat="1" ht="30">
      <c r="B512" s="61" t="s">
        <v>823</v>
      </c>
      <c r="C512" s="74" t="s">
        <v>246</v>
      </c>
      <c r="D512" s="2">
        <f t="shared" si="184"/>
        <v>0</v>
      </c>
      <c r="E512" s="157"/>
      <c r="F512" s="157"/>
      <c r="G512" s="157"/>
      <c r="H512" s="157"/>
      <c r="I512" s="157"/>
      <c r="J512" s="157"/>
      <c r="K512" s="157"/>
      <c r="L512" s="157"/>
      <c r="M512" s="147"/>
    </row>
    <row r="513" spans="1:13" s="21" customFormat="1">
      <c r="B513" s="61" t="s">
        <v>824</v>
      </c>
      <c r="C513" s="74" t="s">
        <v>247</v>
      </c>
      <c r="D513" s="2">
        <f t="shared" si="184"/>
        <v>0</v>
      </c>
      <c r="E513" s="157"/>
      <c r="F513" s="157"/>
      <c r="G513" s="157"/>
      <c r="H513" s="157"/>
      <c r="I513" s="157"/>
      <c r="J513" s="157"/>
      <c r="K513" s="157"/>
      <c r="L513" s="157"/>
      <c r="M513" s="147"/>
    </row>
    <row r="514" spans="1:13" s="21" customFormat="1" ht="45">
      <c r="B514" s="61" t="s">
        <v>825</v>
      </c>
      <c r="C514" s="110" t="s">
        <v>518</v>
      </c>
      <c r="D514" s="2">
        <f t="shared" ref="D514:D529" si="186">SUM(E514:K514)</f>
        <v>0</v>
      </c>
      <c r="E514" s="160">
        <f t="shared" ref="E514:L514" si="187">SUM(E515:E519)</f>
        <v>0</v>
      </c>
      <c r="F514" s="160">
        <f t="shared" si="187"/>
        <v>0</v>
      </c>
      <c r="G514" s="160">
        <f t="shared" si="187"/>
        <v>0</v>
      </c>
      <c r="H514" s="160">
        <f t="shared" si="187"/>
        <v>0</v>
      </c>
      <c r="I514" s="160">
        <f t="shared" si="187"/>
        <v>0</v>
      </c>
      <c r="J514" s="160">
        <f t="shared" si="187"/>
        <v>0</v>
      </c>
      <c r="K514" s="160">
        <f t="shared" si="187"/>
        <v>0</v>
      </c>
      <c r="L514" s="160">
        <f t="shared" si="187"/>
        <v>0</v>
      </c>
      <c r="M514" s="147"/>
    </row>
    <row r="515" spans="1:13" s="21" customFormat="1">
      <c r="B515" s="61" t="s">
        <v>826</v>
      </c>
      <c r="C515" s="74" t="s">
        <v>243</v>
      </c>
      <c r="D515" s="2">
        <f t="shared" si="186"/>
        <v>0</v>
      </c>
      <c r="E515" s="157"/>
      <c r="F515" s="157"/>
      <c r="G515" s="157"/>
      <c r="H515" s="157"/>
      <c r="I515" s="157"/>
      <c r="J515" s="157"/>
      <c r="K515" s="157"/>
      <c r="L515" s="157"/>
      <c r="M515" s="147"/>
    </row>
    <row r="516" spans="1:13" s="21" customFormat="1" ht="30">
      <c r="B516" s="61" t="s">
        <v>827</v>
      </c>
      <c r="C516" s="74" t="s">
        <v>244</v>
      </c>
      <c r="D516" s="2">
        <f t="shared" si="186"/>
        <v>0</v>
      </c>
      <c r="E516" s="157"/>
      <c r="F516" s="157"/>
      <c r="G516" s="157"/>
      <c r="H516" s="157"/>
      <c r="I516" s="157"/>
      <c r="J516" s="157"/>
      <c r="K516" s="157"/>
      <c r="L516" s="157"/>
      <c r="M516" s="147"/>
    </row>
    <row r="517" spans="1:13" s="21" customFormat="1" ht="30">
      <c r="B517" s="61" t="s">
        <v>828</v>
      </c>
      <c r="C517" s="74" t="s">
        <v>245</v>
      </c>
      <c r="D517" s="2">
        <f t="shared" si="186"/>
        <v>0</v>
      </c>
      <c r="E517" s="157"/>
      <c r="F517" s="157"/>
      <c r="G517" s="157"/>
      <c r="H517" s="157"/>
      <c r="I517" s="157"/>
      <c r="J517" s="157"/>
      <c r="K517" s="157"/>
      <c r="L517" s="157"/>
      <c r="M517" s="147"/>
    </row>
    <row r="518" spans="1:13" s="21" customFormat="1" ht="30">
      <c r="B518" s="61" t="s">
        <v>829</v>
      </c>
      <c r="C518" s="74" t="s">
        <v>246</v>
      </c>
      <c r="D518" s="2">
        <f t="shared" si="186"/>
        <v>0</v>
      </c>
      <c r="E518" s="157"/>
      <c r="F518" s="157"/>
      <c r="G518" s="157"/>
      <c r="H518" s="157"/>
      <c r="I518" s="157"/>
      <c r="J518" s="157"/>
      <c r="K518" s="157"/>
      <c r="L518" s="157"/>
      <c r="M518" s="147"/>
    </row>
    <row r="519" spans="1:13" s="21" customFormat="1">
      <c r="B519" s="61" t="s">
        <v>830</v>
      </c>
      <c r="C519" s="74" t="s">
        <v>247</v>
      </c>
      <c r="D519" s="2">
        <f t="shared" si="186"/>
        <v>0</v>
      </c>
      <c r="E519" s="157"/>
      <c r="F519" s="157"/>
      <c r="G519" s="157"/>
      <c r="H519" s="157"/>
      <c r="I519" s="157"/>
      <c r="J519" s="157"/>
      <c r="K519" s="157"/>
      <c r="L519" s="157"/>
      <c r="M519" s="147"/>
    </row>
    <row r="520" spans="1:13" s="21" customFormat="1" ht="30">
      <c r="B520" s="52" t="s">
        <v>816</v>
      </c>
      <c r="C520" s="86" t="s">
        <v>852</v>
      </c>
      <c r="D520" s="2">
        <f t="shared" si="186"/>
        <v>0</v>
      </c>
      <c r="E520" s="160">
        <f t="shared" ref="E520:L520" si="188">SUM(E521:E529)</f>
        <v>0</v>
      </c>
      <c r="F520" s="160">
        <f t="shared" si="188"/>
        <v>0</v>
      </c>
      <c r="G520" s="160">
        <f t="shared" si="188"/>
        <v>0</v>
      </c>
      <c r="H520" s="160">
        <f t="shared" si="188"/>
        <v>0</v>
      </c>
      <c r="I520" s="160">
        <f t="shared" si="188"/>
        <v>0</v>
      </c>
      <c r="J520" s="160">
        <f t="shared" si="188"/>
        <v>0</v>
      </c>
      <c r="K520" s="160">
        <f t="shared" si="188"/>
        <v>0</v>
      </c>
      <c r="L520" s="160">
        <f t="shared" si="188"/>
        <v>0</v>
      </c>
      <c r="M520" s="147"/>
    </row>
    <row r="521" spans="1:13" s="21" customFormat="1">
      <c r="B521" s="27" t="s">
        <v>817</v>
      </c>
      <c r="C521" s="13" t="s">
        <v>248</v>
      </c>
      <c r="D521" s="2">
        <f t="shared" si="186"/>
        <v>0</v>
      </c>
      <c r="E521" s="161"/>
      <c r="F521" s="161"/>
      <c r="G521" s="161"/>
      <c r="H521" s="161"/>
      <c r="I521" s="161"/>
      <c r="J521" s="161"/>
      <c r="K521" s="161"/>
      <c r="L521" s="161"/>
      <c r="M521" s="147"/>
    </row>
    <row r="522" spans="1:13" s="21" customFormat="1">
      <c r="B522" s="27" t="s">
        <v>831</v>
      </c>
      <c r="C522" s="13" t="s">
        <v>249</v>
      </c>
      <c r="D522" s="2">
        <f t="shared" si="186"/>
        <v>0</v>
      </c>
      <c r="E522" s="161"/>
      <c r="F522" s="161"/>
      <c r="G522" s="161"/>
      <c r="H522" s="161"/>
      <c r="I522" s="161"/>
      <c r="J522" s="161"/>
      <c r="K522" s="161"/>
      <c r="L522" s="161"/>
      <c r="M522" s="147"/>
    </row>
    <row r="523" spans="1:13" s="21" customFormat="1">
      <c r="A523" s="72"/>
      <c r="B523" s="61" t="s">
        <v>855</v>
      </c>
      <c r="C523" s="102" t="s">
        <v>250</v>
      </c>
      <c r="D523" s="2">
        <f t="shared" si="186"/>
        <v>0</v>
      </c>
      <c r="E523" s="157"/>
      <c r="F523" s="157"/>
      <c r="G523" s="157"/>
      <c r="H523" s="157"/>
      <c r="I523" s="157"/>
      <c r="J523" s="157"/>
      <c r="K523" s="157"/>
      <c r="L523" s="157"/>
      <c r="M523" s="147"/>
    </row>
    <row r="524" spans="1:13" s="21" customFormat="1" ht="30">
      <c r="A524" s="72"/>
      <c r="B524" s="61" t="s">
        <v>856</v>
      </c>
      <c r="C524" s="102" t="s">
        <v>251</v>
      </c>
      <c r="D524" s="2">
        <f t="shared" si="186"/>
        <v>0</v>
      </c>
      <c r="E524" s="157"/>
      <c r="F524" s="157"/>
      <c r="G524" s="157"/>
      <c r="H524" s="157"/>
      <c r="I524" s="157"/>
      <c r="J524" s="157"/>
      <c r="K524" s="157"/>
      <c r="L524" s="157"/>
      <c r="M524" s="147"/>
    </row>
    <row r="525" spans="1:13" s="21" customFormat="1" ht="30">
      <c r="A525" s="72"/>
      <c r="B525" s="61" t="s">
        <v>857</v>
      </c>
      <c r="C525" s="102" t="s">
        <v>252</v>
      </c>
      <c r="D525" s="2">
        <f t="shared" si="186"/>
        <v>0</v>
      </c>
      <c r="E525" s="157"/>
      <c r="F525" s="157"/>
      <c r="G525" s="157"/>
      <c r="H525" s="157"/>
      <c r="I525" s="157"/>
      <c r="J525" s="157"/>
      <c r="K525" s="157"/>
      <c r="L525" s="157"/>
      <c r="M525" s="147"/>
    </row>
    <row r="526" spans="1:13" s="21" customFormat="1" ht="30">
      <c r="A526" s="72"/>
      <c r="B526" s="61" t="s">
        <v>858</v>
      </c>
      <c r="C526" s="102" t="s">
        <v>253</v>
      </c>
      <c r="D526" s="2">
        <f t="shared" si="186"/>
        <v>0</v>
      </c>
      <c r="E526" s="157"/>
      <c r="F526" s="157"/>
      <c r="G526" s="157"/>
      <c r="H526" s="157"/>
      <c r="I526" s="157"/>
      <c r="J526" s="157"/>
      <c r="K526" s="157"/>
      <c r="L526" s="157"/>
      <c r="M526" s="147"/>
    </row>
    <row r="527" spans="1:13" s="21" customFormat="1" ht="45">
      <c r="A527" s="72"/>
      <c r="B527" s="61" t="s">
        <v>859</v>
      </c>
      <c r="C527" s="102" t="s">
        <v>371</v>
      </c>
      <c r="D527" s="2">
        <f t="shared" si="186"/>
        <v>0</v>
      </c>
      <c r="E527" s="157"/>
      <c r="F527" s="157"/>
      <c r="G527" s="157"/>
      <c r="H527" s="157"/>
      <c r="I527" s="157"/>
      <c r="J527" s="157"/>
      <c r="K527" s="157"/>
      <c r="L527" s="157"/>
      <c r="M527" s="147"/>
    </row>
    <row r="528" spans="1:13" s="21" customFormat="1" ht="30">
      <c r="B528" s="61" t="s">
        <v>860</v>
      </c>
      <c r="C528" s="102" t="s">
        <v>246</v>
      </c>
      <c r="D528" s="2">
        <f t="shared" si="186"/>
        <v>0</v>
      </c>
      <c r="E528" s="157"/>
      <c r="F528" s="157"/>
      <c r="G528" s="157"/>
      <c r="H528" s="157"/>
      <c r="I528" s="157"/>
      <c r="J528" s="157"/>
      <c r="K528" s="157"/>
      <c r="L528" s="157"/>
      <c r="M528" s="147"/>
    </row>
    <row r="529" spans="2:13" s="21" customFormat="1">
      <c r="B529" s="61" t="s">
        <v>861</v>
      </c>
      <c r="C529" s="102" t="s">
        <v>45</v>
      </c>
      <c r="D529" s="2">
        <f t="shared" si="186"/>
        <v>0</v>
      </c>
      <c r="E529" s="157"/>
      <c r="F529" s="157"/>
      <c r="G529" s="157"/>
      <c r="H529" s="157"/>
      <c r="I529" s="157"/>
      <c r="J529" s="157"/>
      <c r="K529" s="157"/>
      <c r="L529" s="157"/>
      <c r="M529" s="147"/>
    </row>
    <row r="530" spans="2:13" ht="30">
      <c r="B530" s="52" t="s">
        <v>832</v>
      </c>
      <c r="C530" s="86" t="s">
        <v>853</v>
      </c>
      <c r="D530" s="2">
        <f t="shared" ref="D530:D575" si="189">SUM(E530:K530)</f>
        <v>0</v>
      </c>
      <c r="E530" s="160">
        <f t="shared" ref="E530:L530" si="190">SUM(E531:E539)</f>
        <v>0</v>
      </c>
      <c r="F530" s="160">
        <f t="shared" si="190"/>
        <v>0</v>
      </c>
      <c r="G530" s="160">
        <f t="shared" si="190"/>
        <v>0</v>
      </c>
      <c r="H530" s="160">
        <f t="shared" si="190"/>
        <v>0</v>
      </c>
      <c r="I530" s="160">
        <f t="shared" si="190"/>
        <v>0</v>
      </c>
      <c r="J530" s="160">
        <f t="shared" si="190"/>
        <v>0</v>
      </c>
      <c r="K530" s="160">
        <f t="shared" si="190"/>
        <v>0</v>
      </c>
      <c r="L530" s="160">
        <f t="shared" si="190"/>
        <v>0</v>
      </c>
      <c r="M530" s="147"/>
    </row>
    <row r="531" spans="2:13">
      <c r="B531" s="52" t="s">
        <v>833</v>
      </c>
      <c r="C531" s="13" t="s">
        <v>248</v>
      </c>
      <c r="D531" s="2">
        <f t="shared" si="189"/>
        <v>0</v>
      </c>
      <c r="E531" s="161"/>
      <c r="F531" s="161"/>
      <c r="G531" s="161"/>
      <c r="H531" s="161"/>
      <c r="I531" s="161"/>
      <c r="J531" s="161"/>
      <c r="K531" s="161"/>
      <c r="L531" s="161"/>
      <c r="M531" s="147"/>
    </row>
    <row r="532" spans="2:13">
      <c r="B532" s="52" t="s">
        <v>834</v>
      </c>
      <c r="C532" s="13" t="s">
        <v>249</v>
      </c>
      <c r="D532" s="2">
        <f t="shared" si="189"/>
        <v>0</v>
      </c>
      <c r="E532" s="161"/>
      <c r="F532" s="161"/>
      <c r="G532" s="161"/>
      <c r="H532" s="161"/>
      <c r="I532" s="161"/>
      <c r="J532" s="161"/>
      <c r="K532" s="161"/>
      <c r="L532" s="161"/>
      <c r="M532" s="147"/>
    </row>
    <row r="533" spans="2:13">
      <c r="B533" s="61" t="s">
        <v>864</v>
      </c>
      <c r="C533" s="102" t="s">
        <v>250</v>
      </c>
      <c r="D533" s="2">
        <f t="shared" si="189"/>
        <v>0</v>
      </c>
      <c r="E533" s="157"/>
      <c r="F533" s="157"/>
      <c r="G533" s="157"/>
      <c r="H533" s="157"/>
      <c r="I533" s="157"/>
      <c r="J533" s="157"/>
      <c r="K533" s="157"/>
      <c r="L533" s="157"/>
      <c r="M533" s="147"/>
    </row>
    <row r="534" spans="2:13" ht="30">
      <c r="B534" s="61" t="s">
        <v>865</v>
      </c>
      <c r="C534" s="102" t="s">
        <v>251</v>
      </c>
      <c r="D534" s="2">
        <f t="shared" si="189"/>
        <v>0</v>
      </c>
      <c r="E534" s="157"/>
      <c r="F534" s="157"/>
      <c r="G534" s="157"/>
      <c r="H534" s="157"/>
      <c r="I534" s="157"/>
      <c r="J534" s="157"/>
      <c r="K534" s="157"/>
      <c r="L534" s="157"/>
      <c r="M534" s="147"/>
    </row>
    <row r="535" spans="2:13" ht="30">
      <c r="B535" s="61" t="s">
        <v>866</v>
      </c>
      <c r="C535" s="102" t="s">
        <v>252</v>
      </c>
      <c r="D535" s="2">
        <f t="shared" si="189"/>
        <v>0</v>
      </c>
      <c r="E535" s="157"/>
      <c r="F535" s="157"/>
      <c r="G535" s="157"/>
      <c r="H535" s="157"/>
      <c r="I535" s="157"/>
      <c r="J535" s="157"/>
      <c r="K535" s="157"/>
      <c r="L535" s="157"/>
      <c r="M535" s="147"/>
    </row>
    <row r="536" spans="2:13" ht="30">
      <c r="B536" s="61" t="s">
        <v>867</v>
      </c>
      <c r="C536" s="102" t="s">
        <v>253</v>
      </c>
      <c r="D536" s="2">
        <f t="shared" si="189"/>
        <v>0</v>
      </c>
      <c r="E536" s="157"/>
      <c r="F536" s="157"/>
      <c r="G536" s="157"/>
      <c r="H536" s="157"/>
      <c r="I536" s="157"/>
      <c r="J536" s="157"/>
      <c r="K536" s="157"/>
      <c r="L536" s="157"/>
      <c r="M536" s="147"/>
    </row>
    <row r="537" spans="2:13" s="47" customFormat="1" ht="45">
      <c r="B537" s="61" t="s">
        <v>868</v>
      </c>
      <c r="C537" s="102" t="s">
        <v>371</v>
      </c>
      <c r="D537" s="2">
        <f t="shared" si="189"/>
        <v>0</v>
      </c>
      <c r="E537" s="157"/>
      <c r="F537" s="157"/>
      <c r="G537" s="157"/>
      <c r="H537" s="157"/>
      <c r="I537" s="157"/>
      <c r="J537" s="157"/>
      <c r="K537" s="157"/>
      <c r="L537" s="157"/>
      <c r="M537" s="147"/>
    </row>
    <row r="538" spans="2:13" ht="30">
      <c r="B538" s="61" t="s">
        <v>869</v>
      </c>
      <c r="C538" s="102" t="s">
        <v>246</v>
      </c>
      <c r="D538" s="2">
        <f t="shared" si="189"/>
        <v>0</v>
      </c>
      <c r="E538" s="157"/>
      <c r="F538" s="157"/>
      <c r="G538" s="157"/>
      <c r="H538" s="157"/>
      <c r="I538" s="157"/>
      <c r="J538" s="157"/>
      <c r="K538" s="157"/>
      <c r="L538" s="157"/>
      <c r="M538" s="147"/>
    </row>
    <row r="539" spans="2:13">
      <c r="B539" s="61" t="s">
        <v>870</v>
      </c>
      <c r="C539" s="102" t="s">
        <v>45</v>
      </c>
      <c r="D539" s="2">
        <f t="shared" si="189"/>
        <v>0</v>
      </c>
      <c r="E539" s="157"/>
      <c r="F539" s="157"/>
      <c r="G539" s="157"/>
      <c r="H539" s="157"/>
      <c r="I539" s="157"/>
      <c r="J539" s="157"/>
      <c r="K539" s="157"/>
      <c r="L539" s="157"/>
      <c r="M539" s="147"/>
    </row>
    <row r="540" spans="2:13" ht="45">
      <c r="B540" s="52" t="s">
        <v>871</v>
      </c>
      <c r="C540" s="86" t="s">
        <v>862</v>
      </c>
      <c r="D540" s="2">
        <f t="shared" si="189"/>
        <v>0</v>
      </c>
      <c r="E540" s="160">
        <f t="shared" ref="E540:L540" si="191">E541+E542+E543+E544+E545+E546</f>
        <v>0</v>
      </c>
      <c r="F540" s="160">
        <f t="shared" si="191"/>
        <v>0</v>
      </c>
      <c r="G540" s="160">
        <f t="shared" si="191"/>
        <v>0</v>
      </c>
      <c r="H540" s="160">
        <f t="shared" si="191"/>
        <v>0</v>
      </c>
      <c r="I540" s="160">
        <f t="shared" si="191"/>
        <v>0</v>
      </c>
      <c r="J540" s="160">
        <f t="shared" si="191"/>
        <v>0</v>
      </c>
      <c r="K540" s="160">
        <f t="shared" si="191"/>
        <v>0</v>
      </c>
      <c r="L540" s="160">
        <f t="shared" si="191"/>
        <v>0</v>
      </c>
      <c r="M540" s="147"/>
    </row>
    <row r="541" spans="2:13" ht="45">
      <c r="B541" s="32" t="s">
        <v>835</v>
      </c>
      <c r="C541" s="13" t="s">
        <v>254</v>
      </c>
      <c r="D541" s="2">
        <f t="shared" si="189"/>
        <v>0</v>
      </c>
      <c r="E541" s="161"/>
      <c r="F541" s="161"/>
      <c r="G541" s="161"/>
      <c r="H541" s="161"/>
      <c r="I541" s="161"/>
      <c r="J541" s="161"/>
      <c r="K541" s="161"/>
      <c r="L541" s="161"/>
      <c r="M541" s="147"/>
    </row>
    <row r="542" spans="2:13">
      <c r="B542" s="32" t="s">
        <v>836</v>
      </c>
      <c r="C542" s="13" t="s">
        <v>255</v>
      </c>
      <c r="D542" s="2">
        <f t="shared" si="189"/>
        <v>0</v>
      </c>
      <c r="E542" s="161"/>
      <c r="F542" s="161"/>
      <c r="G542" s="161"/>
      <c r="H542" s="161"/>
      <c r="I542" s="161"/>
      <c r="J542" s="161"/>
      <c r="K542" s="161"/>
      <c r="L542" s="161"/>
      <c r="M542" s="147"/>
    </row>
    <row r="543" spans="2:13" ht="30">
      <c r="B543" s="61" t="s">
        <v>872</v>
      </c>
      <c r="C543" s="74" t="s">
        <v>256</v>
      </c>
      <c r="D543" s="2">
        <f t="shared" si="189"/>
        <v>0</v>
      </c>
      <c r="E543" s="157"/>
      <c r="F543" s="157"/>
      <c r="G543" s="157"/>
      <c r="H543" s="157"/>
      <c r="I543" s="157"/>
      <c r="J543" s="157"/>
      <c r="K543" s="157"/>
      <c r="L543" s="157"/>
      <c r="M543" s="147"/>
    </row>
    <row r="544" spans="2:13">
      <c r="B544" s="61" t="s">
        <v>837</v>
      </c>
      <c r="C544" s="74" t="s">
        <v>257</v>
      </c>
      <c r="D544" s="2">
        <f t="shared" si="189"/>
        <v>0</v>
      </c>
      <c r="E544" s="157"/>
      <c r="F544" s="157"/>
      <c r="G544" s="157"/>
      <c r="H544" s="157"/>
      <c r="I544" s="157"/>
      <c r="J544" s="157"/>
      <c r="K544" s="157"/>
      <c r="L544" s="157"/>
      <c r="M544" s="147"/>
    </row>
    <row r="545" spans="2:13" ht="30">
      <c r="B545" s="61" t="s">
        <v>838</v>
      </c>
      <c r="C545" s="74" t="s">
        <v>246</v>
      </c>
      <c r="D545" s="2">
        <f t="shared" si="189"/>
        <v>0</v>
      </c>
      <c r="E545" s="157"/>
      <c r="F545" s="157"/>
      <c r="G545" s="157"/>
      <c r="H545" s="157"/>
      <c r="I545" s="157"/>
      <c r="J545" s="157"/>
      <c r="K545" s="157"/>
      <c r="L545" s="157"/>
      <c r="M545" s="147"/>
    </row>
    <row r="546" spans="2:13">
      <c r="B546" s="61" t="s">
        <v>839</v>
      </c>
      <c r="C546" s="74" t="s">
        <v>247</v>
      </c>
      <c r="D546" s="2">
        <f t="shared" si="189"/>
        <v>0</v>
      </c>
      <c r="E546" s="157"/>
      <c r="F546" s="157"/>
      <c r="G546" s="157"/>
      <c r="H546" s="157"/>
      <c r="I546" s="157"/>
      <c r="J546" s="157"/>
      <c r="K546" s="157"/>
      <c r="L546" s="157"/>
      <c r="M546" s="147"/>
    </row>
    <row r="547" spans="2:13" ht="45">
      <c r="B547" s="52" t="s">
        <v>854</v>
      </c>
      <c r="C547" s="86" t="s">
        <v>863</v>
      </c>
      <c r="D547" s="2">
        <f>SUM(E547:K547)</f>
        <v>0</v>
      </c>
      <c r="E547" s="160">
        <f t="shared" ref="E547:L547" si="192">E548+E549+E550+E551+E552+E553</f>
        <v>0</v>
      </c>
      <c r="F547" s="160">
        <f t="shared" si="192"/>
        <v>0</v>
      </c>
      <c r="G547" s="160">
        <f t="shared" si="192"/>
        <v>0</v>
      </c>
      <c r="H547" s="160">
        <f t="shared" si="192"/>
        <v>0</v>
      </c>
      <c r="I547" s="160">
        <f t="shared" si="192"/>
        <v>0</v>
      </c>
      <c r="J547" s="160">
        <f t="shared" si="192"/>
        <v>0</v>
      </c>
      <c r="K547" s="160">
        <f t="shared" si="192"/>
        <v>0</v>
      </c>
      <c r="L547" s="160">
        <f t="shared" si="192"/>
        <v>0</v>
      </c>
      <c r="M547" s="147"/>
    </row>
    <row r="548" spans="2:13" ht="45">
      <c r="B548" s="32" t="s">
        <v>840</v>
      </c>
      <c r="C548" s="13" t="s">
        <v>254</v>
      </c>
      <c r="D548" s="2">
        <f>SUM(E548:K548)</f>
        <v>0</v>
      </c>
      <c r="E548" s="161"/>
      <c r="F548" s="161"/>
      <c r="G548" s="161"/>
      <c r="H548" s="161"/>
      <c r="I548" s="161"/>
      <c r="J548" s="161"/>
      <c r="K548" s="161"/>
      <c r="L548" s="161"/>
      <c r="M548" s="147"/>
    </row>
    <row r="549" spans="2:13">
      <c r="B549" s="32" t="s">
        <v>841</v>
      </c>
      <c r="C549" s="13" t="s">
        <v>255</v>
      </c>
      <c r="D549" s="2">
        <f>SUM(E549:K549)</f>
        <v>0</v>
      </c>
      <c r="E549" s="161"/>
      <c r="F549" s="161"/>
      <c r="G549" s="161"/>
      <c r="H549" s="161"/>
      <c r="I549" s="161"/>
      <c r="J549" s="161"/>
      <c r="K549" s="161"/>
      <c r="L549" s="161"/>
      <c r="M549" s="147"/>
    </row>
    <row r="550" spans="2:13" ht="30">
      <c r="B550" s="61" t="s">
        <v>873</v>
      </c>
      <c r="C550" s="74" t="s">
        <v>256</v>
      </c>
      <c r="D550" s="2">
        <f t="shared" ref="D550:D554" si="193">SUM(E550:K550)</f>
        <v>0</v>
      </c>
      <c r="E550" s="157"/>
      <c r="F550" s="157"/>
      <c r="G550" s="157"/>
      <c r="H550" s="157"/>
      <c r="I550" s="157"/>
      <c r="J550" s="157"/>
      <c r="K550" s="157"/>
      <c r="L550" s="157"/>
      <c r="M550" s="147"/>
    </row>
    <row r="551" spans="2:13">
      <c r="B551" s="61" t="s">
        <v>842</v>
      </c>
      <c r="C551" s="74" t="s">
        <v>257</v>
      </c>
      <c r="D551" s="2">
        <f t="shared" si="193"/>
        <v>0</v>
      </c>
      <c r="E551" s="157"/>
      <c r="F551" s="157"/>
      <c r="G551" s="157"/>
      <c r="H551" s="157"/>
      <c r="I551" s="157"/>
      <c r="J551" s="157"/>
      <c r="K551" s="157"/>
      <c r="L551" s="157"/>
      <c r="M551" s="147"/>
    </row>
    <row r="552" spans="2:13" ht="30">
      <c r="B552" s="61" t="s">
        <v>843</v>
      </c>
      <c r="C552" s="74" t="s">
        <v>246</v>
      </c>
      <c r="D552" s="2">
        <f t="shared" si="193"/>
        <v>0</v>
      </c>
      <c r="E552" s="157"/>
      <c r="F552" s="157"/>
      <c r="G552" s="157"/>
      <c r="H552" s="157"/>
      <c r="I552" s="157"/>
      <c r="J552" s="157"/>
      <c r="K552" s="157"/>
      <c r="L552" s="157"/>
      <c r="M552" s="147"/>
    </row>
    <row r="553" spans="2:13">
      <c r="B553" s="61" t="s">
        <v>844</v>
      </c>
      <c r="C553" s="74" t="s">
        <v>247</v>
      </c>
      <c r="D553" s="2">
        <f t="shared" si="193"/>
        <v>0</v>
      </c>
      <c r="E553" s="157"/>
      <c r="F553" s="157"/>
      <c r="G553" s="157"/>
      <c r="H553" s="157"/>
      <c r="I553" s="157"/>
      <c r="J553" s="157"/>
      <c r="K553" s="157"/>
      <c r="L553" s="157"/>
      <c r="M553" s="147"/>
    </row>
    <row r="554" spans="2:13" ht="60">
      <c r="B554" s="61" t="s">
        <v>845</v>
      </c>
      <c r="C554" s="102" t="s">
        <v>874</v>
      </c>
      <c r="D554" s="2">
        <f t="shared" si="193"/>
        <v>0</v>
      </c>
      <c r="E554" s="160">
        <f>SUM(E555:E557)</f>
        <v>0</v>
      </c>
      <c r="F554" s="160">
        <f t="shared" ref="F554:L554" si="194">SUM(F555:F557)</f>
        <v>0</v>
      </c>
      <c r="G554" s="160">
        <f t="shared" si="194"/>
        <v>0</v>
      </c>
      <c r="H554" s="160">
        <f t="shared" si="194"/>
        <v>0</v>
      </c>
      <c r="I554" s="160">
        <f t="shared" si="194"/>
        <v>0</v>
      </c>
      <c r="J554" s="160">
        <f t="shared" si="194"/>
        <v>0</v>
      </c>
      <c r="K554" s="160">
        <f t="shared" si="194"/>
        <v>0</v>
      </c>
      <c r="L554" s="160">
        <f t="shared" si="194"/>
        <v>0</v>
      </c>
      <c r="M554" s="147"/>
    </row>
    <row r="555" spans="2:13" ht="30">
      <c r="B555" s="61" t="s">
        <v>875</v>
      </c>
      <c r="C555" s="74" t="s">
        <v>258</v>
      </c>
      <c r="D555" s="2">
        <f>SUM(E555:K555)</f>
        <v>0</v>
      </c>
      <c r="E555" s="157"/>
      <c r="F555" s="157"/>
      <c r="G555" s="157"/>
      <c r="H555" s="157"/>
      <c r="I555" s="157"/>
      <c r="J555" s="157"/>
      <c r="K555" s="157"/>
      <c r="L555" s="157"/>
      <c r="M555" s="147"/>
    </row>
    <row r="556" spans="2:13" ht="45">
      <c r="B556" s="61" t="s">
        <v>876</v>
      </c>
      <c r="C556" s="74" t="s">
        <v>259</v>
      </c>
      <c r="D556" s="2">
        <f t="shared" si="189"/>
        <v>0</v>
      </c>
      <c r="E556" s="157"/>
      <c r="F556" s="157"/>
      <c r="G556" s="157"/>
      <c r="H556" s="157"/>
      <c r="I556" s="157"/>
      <c r="J556" s="157"/>
      <c r="K556" s="157"/>
      <c r="L556" s="157"/>
      <c r="M556" s="147"/>
    </row>
    <row r="557" spans="2:13" ht="45">
      <c r="B557" s="61" t="s">
        <v>877</v>
      </c>
      <c r="C557" s="74" t="s">
        <v>260</v>
      </c>
      <c r="D557" s="2">
        <f t="shared" si="189"/>
        <v>0</v>
      </c>
      <c r="E557" s="157"/>
      <c r="F557" s="157"/>
      <c r="G557" s="157"/>
      <c r="H557" s="157"/>
      <c r="I557" s="157"/>
      <c r="J557" s="157"/>
      <c r="K557" s="157"/>
      <c r="L557" s="157"/>
      <c r="M557" s="147"/>
    </row>
    <row r="558" spans="2:13" ht="45">
      <c r="B558" s="61" t="s">
        <v>846</v>
      </c>
      <c r="C558" s="102" t="s">
        <v>878</v>
      </c>
      <c r="D558" s="54"/>
      <c r="E558" s="158"/>
      <c r="F558" s="158"/>
      <c r="G558" s="158"/>
      <c r="H558" s="158"/>
      <c r="I558" s="158"/>
      <c r="J558" s="158"/>
      <c r="K558" s="158"/>
      <c r="L558" s="158"/>
      <c r="M558" s="146"/>
    </row>
    <row r="559" spans="2:13">
      <c r="B559" s="61" t="s">
        <v>847</v>
      </c>
      <c r="C559" s="74" t="s">
        <v>261</v>
      </c>
      <c r="D559" s="2">
        <f t="shared" si="189"/>
        <v>0</v>
      </c>
      <c r="E559" s="157"/>
      <c r="F559" s="157"/>
      <c r="G559" s="157"/>
      <c r="H559" s="157"/>
      <c r="I559" s="157"/>
      <c r="J559" s="157"/>
      <c r="K559" s="157"/>
      <c r="L559" s="157"/>
      <c r="M559" s="147"/>
    </row>
    <row r="560" spans="2:13">
      <c r="B560" s="61" t="s">
        <v>848</v>
      </c>
      <c r="C560" s="74" t="s">
        <v>262</v>
      </c>
      <c r="D560" s="2">
        <f t="shared" si="189"/>
        <v>0</v>
      </c>
      <c r="E560" s="157"/>
      <c r="F560" s="157"/>
      <c r="G560" s="157"/>
      <c r="H560" s="157"/>
      <c r="I560" s="157"/>
      <c r="J560" s="157"/>
      <c r="K560" s="157"/>
      <c r="L560" s="157"/>
      <c r="M560" s="147"/>
    </row>
    <row r="561" spans="2:13" ht="60">
      <c r="B561" s="61" t="s">
        <v>849</v>
      </c>
      <c r="C561" s="102" t="s">
        <v>879</v>
      </c>
      <c r="D561" s="54"/>
      <c r="E561" s="158"/>
      <c r="F561" s="158"/>
      <c r="G561" s="158"/>
      <c r="H561" s="158"/>
      <c r="I561" s="158"/>
      <c r="J561" s="158"/>
      <c r="K561" s="158"/>
      <c r="L561" s="158"/>
      <c r="M561" s="146"/>
    </row>
    <row r="562" spans="2:13">
      <c r="B562" s="61" t="s">
        <v>850</v>
      </c>
      <c r="C562" s="74" t="s">
        <v>261</v>
      </c>
      <c r="D562" s="2">
        <f t="shared" ref="D562:D563" si="195">SUM(E562:K562)</f>
        <v>0</v>
      </c>
      <c r="E562" s="157"/>
      <c r="F562" s="157"/>
      <c r="G562" s="157"/>
      <c r="H562" s="157"/>
      <c r="I562" s="157"/>
      <c r="J562" s="157"/>
      <c r="K562" s="157"/>
      <c r="L562" s="157"/>
      <c r="M562" s="147"/>
    </row>
    <row r="563" spans="2:13">
      <c r="B563" s="61" t="s">
        <v>851</v>
      </c>
      <c r="C563" s="74" t="s">
        <v>262</v>
      </c>
      <c r="D563" s="2">
        <f t="shared" si="195"/>
        <v>0</v>
      </c>
      <c r="E563" s="157"/>
      <c r="F563" s="157"/>
      <c r="G563" s="157"/>
      <c r="H563" s="157"/>
      <c r="I563" s="157"/>
      <c r="J563" s="157"/>
      <c r="K563" s="157"/>
      <c r="L563" s="157"/>
      <c r="M563" s="147"/>
    </row>
    <row r="564" spans="2:13" s="21" customFormat="1">
      <c r="B564" s="26" t="s">
        <v>77</v>
      </c>
      <c r="C564" s="6" t="s">
        <v>32</v>
      </c>
      <c r="D564" s="59"/>
      <c r="E564" s="158"/>
      <c r="F564" s="158"/>
      <c r="G564" s="158"/>
      <c r="H564" s="158"/>
      <c r="I564" s="158"/>
      <c r="J564" s="158"/>
      <c r="K564" s="158"/>
      <c r="L564" s="158"/>
      <c r="M564" s="146"/>
    </row>
    <row r="565" spans="2:13" ht="60">
      <c r="B565" s="27" t="s">
        <v>35</v>
      </c>
      <c r="C565" s="44" t="s">
        <v>327</v>
      </c>
      <c r="D565" s="2">
        <f t="shared" si="189"/>
        <v>0</v>
      </c>
      <c r="E565" s="161"/>
      <c r="F565" s="161"/>
      <c r="G565" s="161"/>
      <c r="H565" s="161"/>
      <c r="I565" s="161"/>
      <c r="J565" s="161"/>
      <c r="K565" s="161"/>
      <c r="L565" s="161"/>
      <c r="M565" s="142" t="str">
        <f>IF((D565&lt;=D$11)*AND(E565&lt;=E$11)*AND(F565&lt;=F$11)*AND(G565&lt;=G$11)*AND(H565&lt;=H$11),"Выполнено","ПРОВЕРИТЬ (таких муниципальных образований не может быть больше их общего числа)")</f>
        <v>Выполнено</v>
      </c>
    </row>
    <row r="566" spans="2:13">
      <c r="B566" s="27" t="s">
        <v>78</v>
      </c>
      <c r="C566" s="13" t="s">
        <v>263</v>
      </c>
      <c r="D566" s="2">
        <f t="shared" si="189"/>
        <v>0</v>
      </c>
      <c r="E566" s="161"/>
      <c r="F566" s="161"/>
      <c r="G566" s="161"/>
      <c r="H566" s="161"/>
      <c r="I566" s="161"/>
      <c r="J566" s="161"/>
      <c r="K566" s="161"/>
      <c r="L566" s="161"/>
      <c r="M566" s="142" t="str">
        <f>IF((D566&lt;=D565)*AND(E566&lt;=E565)*AND(F566&lt;=F565)*AND(G566&lt;=G565)*AND(H566&lt;=H565),"Выполнено","ПРОВЕРИТЬ (значения этой подстроки не могут быть больше значений основной строки)")</f>
        <v>Выполнено</v>
      </c>
    </row>
    <row r="567" spans="2:13">
      <c r="B567" s="27" t="s">
        <v>79</v>
      </c>
      <c r="C567" s="13" t="s">
        <v>264</v>
      </c>
      <c r="D567" s="2">
        <f t="shared" si="189"/>
        <v>0</v>
      </c>
      <c r="E567" s="161"/>
      <c r="F567" s="161"/>
      <c r="G567" s="161"/>
      <c r="H567" s="161"/>
      <c r="I567" s="161"/>
      <c r="J567" s="161"/>
      <c r="K567" s="161"/>
      <c r="L567" s="161"/>
      <c r="M567" s="142" t="str">
        <f>IF((D567&lt;=D565)*AND(E567&lt;=E565)*AND(F567&lt;=F565)*AND(G567&lt;=G565)*AND(H567&lt;=H565),"Выполнено","ПРОВЕРИТЬ (значения этой подстроки не могут быть больше значений основной строки)")</f>
        <v>Выполнено</v>
      </c>
    </row>
    <row r="568" spans="2:13">
      <c r="B568" s="27" t="s">
        <v>267</v>
      </c>
      <c r="C568" s="13" t="s">
        <v>265</v>
      </c>
      <c r="D568" s="2">
        <f t="shared" si="189"/>
        <v>0</v>
      </c>
      <c r="E568" s="161"/>
      <c r="F568" s="161"/>
      <c r="G568" s="161"/>
      <c r="H568" s="161"/>
      <c r="I568" s="161"/>
      <c r="J568" s="161"/>
      <c r="K568" s="161"/>
      <c r="L568" s="161"/>
      <c r="M568" s="142" t="str">
        <f>IF((D568&lt;=D565)*AND(E568&lt;=E565)*AND(F568&lt;=F565)*AND(G568&lt;=G565)*AND(H568&lt;=H565),"Выполнено","ПРОВЕРИТЬ (значения этой подстроки не могут быть больше значений основной строки)")</f>
        <v>Выполнено</v>
      </c>
    </row>
    <row r="569" spans="2:13">
      <c r="B569" s="27" t="s">
        <v>880</v>
      </c>
      <c r="C569" s="13" t="s">
        <v>266</v>
      </c>
      <c r="D569" s="2">
        <f t="shared" si="189"/>
        <v>0</v>
      </c>
      <c r="E569" s="161"/>
      <c r="F569" s="161"/>
      <c r="G569" s="161"/>
      <c r="H569" s="161"/>
      <c r="I569" s="161"/>
      <c r="J569" s="161"/>
      <c r="K569" s="161"/>
      <c r="L569" s="161"/>
      <c r="M569" s="142" t="str">
        <f>IF((D569&lt;=D565)*AND(E569&lt;=E565)*AND(F569&lt;=F565)*AND(G569&lt;=G565)*AND(H569&lt;=H565),"Выполнено","ПРОВЕРИТЬ (значения этой подстроки не могут быть больше значений основной строки)")</f>
        <v>Выполнено</v>
      </c>
    </row>
    <row r="570" spans="2:13" ht="60">
      <c r="B570" s="27" t="s">
        <v>42</v>
      </c>
      <c r="C570" s="70" t="s">
        <v>519</v>
      </c>
      <c r="D570" s="2">
        <f t="shared" si="189"/>
        <v>0</v>
      </c>
      <c r="E570" s="161"/>
      <c r="F570" s="161"/>
      <c r="G570" s="161"/>
      <c r="H570" s="161"/>
      <c r="I570" s="161"/>
      <c r="J570" s="161"/>
      <c r="K570" s="161"/>
      <c r="L570" s="161"/>
      <c r="M570" s="142" t="str">
        <f>IF((D570&lt;=D$11)*AND(E570&lt;=E$11)*AND(F570&lt;=F$11)*AND(G570&lt;=G$11)*AND(H570&lt;=H$11),"Выполнено","ПРОВЕРИТЬ (таких муниципальных образований не может быть больше их общего числа)")</f>
        <v>Выполнено</v>
      </c>
    </row>
    <row r="571" spans="2:13" s="53" customFormat="1">
      <c r="B571" s="27" t="s">
        <v>43</v>
      </c>
      <c r="C571" s="13" t="s">
        <v>263</v>
      </c>
      <c r="D571" s="2">
        <f t="shared" si="189"/>
        <v>0</v>
      </c>
      <c r="E571" s="161"/>
      <c r="F571" s="161"/>
      <c r="G571" s="161"/>
      <c r="H571" s="161"/>
      <c r="I571" s="161"/>
      <c r="J571" s="161"/>
      <c r="K571" s="161"/>
      <c r="L571" s="161"/>
      <c r="M571" s="142" t="str">
        <f>IF((D571&lt;=D570)*AND(E571&lt;=E570)*AND(F571&lt;=F570)*AND(G571&lt;=G570)*AND(H571&lt;=H570),"Выполнено","ПРОВЕРИТЬ (значения этой подстроки не могут быть больше значений основной строки)")</f>
        <v>Выполнено</v>
      </c>
    </row>
    <row r="572" spans="2:13" s="53" customFormat="1">
      <c r="B572" s="27" t="s">
        <v>27</v>
      </c>
      <c r="C572" s="13" t="s">
        <v>264</v>
      </c>
      <c r="D572" s="2">
        <f t="shared" si="189"/>
        <v>0</v>
      </c>
      <c r="E572" s="161"/>
      <c r="F572" s="161"/>
      <c r="G572" s="161"/>
      <c r="H572" s="161"/>
      <c r="I572" s="161"/>
      <c r="J572" s="161"/>
      <c r="K572" s="161"/>
      <c r="L572" s="161"/>
      <c r="M572" s="142" t="str">
        <f>IF((D572&lt;=D570)*AND(E572&lt;=E570)*AND(F572&lt;=F570)*AND(G572&lt;=G570)*AND(H572&lt;=H570),"Выполнено","ПРОВЕРИТЬ (значения этой подстроки не могут быть больше значений основной строки)")</f>
        <v>Выполнено</v>
      </c>
    </row>
    <row r="573" spans="2:13" s="53" customFormat="1">
      <c r="B573" s="27" t="s">
        <v>271</v>
      </c>
      <c r="C573" s="13" t="s">
        <v>265</v>
      </c>
      <c r="D573" s="2">
        <f t="shared" si="189"/>
        <v>0</v>
      </c>
      <c r="E573" s="161"/>
      <c r="F573" s="161"/>
      <c r="G573" s="161"/>
      <c r="H573" s="161"/>
      <c r="I573" s="161"/>
      <c r="J573" s="161"/>
      <c r="K573" s="161"/>
      <c r="L573" s="161"/>
      <c r="M573" s="142" t="str">
        <f>IF((D573&lt;=D570)*AND(E573&lt;=E570)*AND(F573&lt;=F570)*AND(G573&lt;=G570)*AND(H573&lt;=H570),"Выполнено","ПРОВЕРИТЬ (значения этой подстроки не могут быть больше значений основной строки)")</f>
        <v>Выполнено</v>
      </c>
    </row>
    <row r="574" spans="2:13" s="53" customFormat="1">
      <c r="B574" s="27" t="s">
        <v>881</v>
      </c>
      <c r="C574" s="13" t="s">
        <v>266</v>
      </c>
      <c r="D574" s="2">
        <f t="shared" si="189"/>
        <v>0</v>
      </c>
      <c r="E574" s="161"/>
      <c r="F574" s="161"/>
      <c r="G574" s="161"/>
      <c r="H574" s="161"/>
      <c r="I574" s="161"/>
      <c r="J574" s="161"/>
      <c r="K574" s="161"/>
      <c r="L574" s="161"/>
      <c r="M574" s="142" t="str">
        <f>IF((D574&lt;=D570)*AND(E574&lt;=E570)*AND(F574&lt;=F570)*AND(G574&lt;=G570)*AND(H574&lt;=H570),"Выполнено","ПРОВЕРИТЬ (значения этой подстроки не могут быть больше значений основной строки)")</f>
        <v>Выполнено</v>
      </c>
    </row>
    <row r="575" spans="2:13" s="53" customFormat="1" ht="45">
      <c r="B575" s="27" t="s">
        <v>1125</v>
      </c>
      <c r="C575" s="154" t="s">
        <v>1126</v>
      </c>
      <c r="D575" s="2">
        <v>1</v>
      </c>
      <c r="E575" s="161"/>
      <c r="F575" s="161"/>
      <c r="G575" s="161">
        <v>1</v>
      </c>
      <c r="H575" s="161"/>
      <c r="I575" s="161"/>
      <c r="J575" s="161"/>
      <c r="K575" s="161"/>
      <c r="L575" s="161"/>
      <c r="M575" s="142" t="str">
        <f>IF((D575&lt;=D$11)*AND(E575&lt;=E$11)*AND(F575&lt;=F$11)*AND(G575&lt;=G$11)*AND(H575&lt;=H$11),"Выполнено","ПРОВЕРИТЬ (таких муниципальных образований не может быть больше их общего числа)")</f>
        <v>Выполнено</v>
      </c>
    </row>
    <row r="576" spans="2:13" ht="45">
      <c r="B576" s="26" t="s">
        <v>80</v>
      </c>
      <c r="C576" s="6" t="s">
        <v>25</v>
      </c>
      <c r="D576" s="2">
        <v>1</v>
      </c>
      <c r="E576" s="161"/>
      <c r="F576" s="161"/>
      <c r="G576" s="161">
        <v>1</v>
      </c>
      <c r="H576" s="161"/>
      <c r="I576" s="161"/>
      <c r="J576" s="161"/>
      <c r="K576" s="161"/>
      <c r="L576" s="161"/>
      <c r="M576" s="142" t="str">
        <f>IF((D576&lt;=D$11)*AND(E576&lt;=E$11)*AND(F576&lt;=F$11)*AND(G576&lt;=G$11)*AND(H576&lt;=H$11),"Выполнено","ПРОВЕРИТЬ (таких муниципальных образований не может быть больше их общего числа)")</f>
        <v>Выполнено</v>
      </c>
    </row>
    <row r="577" spans="1:14" s="21" customFormat="1" ht="30">
      <c r="B577" s="26" t="s">
        <v>882</v>
      </c>
      <c r="C577" s="6" t="s">
        <v>48</v>
      </c>
      <c r="D577" s="54"/>
      <c r="E577" s="158"/>
      <c r="F577" s="158"/>
      <c r="G577" s="158"/>
      <c r="H577" s="158"/>
      <c r="I577" s="158"/>
      <c r="J577" s="158"/>
      <c r="K577" s="158"/>
      <c r="L577" s="158"/>
      <c r="M577" s="146"/>
    </row>
    <row r="578" spans="1:14" s="21" customFormat="1" ht="45">
      <c r="A578" s="23"/>
      <c r="B578" s="122" t="s">
        <v>883</v>
      </c>
      <c r="C578" s="44" t="s">
        <v>325</v>
      </c>
      <c r="D578" s="54"/>
      <c r="E578" s="158"/>
      <c r="F578" s="158"/>
      <c r="G578" s="158"/>
      <c r="H578" s="158"/>
      <c r="I578" s="158"/>
      <c r="J578" s="158"/>
      <c r="K578" s="158"/>
      <c r="L578" s="158"/>
      <c r="M578" s="146"/>
      <c r="N578" s="23"/>
    </row>
    <row r="579" spans="1:14" s="21" customFormat="1">
      <c r="A579" s="23"/>
      <c r="B579" s="122" t="s">
        <v>884</v>
      </c>
      <c r="C579" s="44" t="s">
        <v>268</v>
      </c>
      <c r="D579" s="2">
        <v>1</v>
      </c>
      <c r="E579" s="161"/>
      <c r="F579" s="161"/>
      <c r="G579" s="161">
        <v>1</v>
      </c>
      <c r="H579" s="161"/>
      <c r="I579" s="161"/>
      <c r="J579" s="161"/>
      <c r="K579" s="161"/>
      <c r="L579" s="161"/>
      <c r="M579" s="142" t="str">
        <f>IF((D579&lt;=D$11)*AND(E579&lt;=E$11)*AND(F579&lt;=F$11)*AND(G579&lt;=G$11)*AND(H579&lt;=H$11),"Выполнено","ПРОВЕРИТЬ (таких муниципальных образований не может быть больше их общего числа)")</f>
        <v>Выполнено</v>
      </c>
      <c r="N579" s="23"/>
    </row>
    <row r="580" spans="1:14" s="21" customFormat="1" ht="30">
      <c r="A580" s="23"/>
      <c r="B580" s="122" t="s">
        <v>885</v>
      </c>
      <c r="C580" s="86" t="s">
        <v>269</v>
      </c>
      <c r="D580" s="2">
        <v>1</v>
      </c>
      <c r="E580" s="161"/>
      <c r="F580" s="161"/>
      <c r="G580" s="161">
        <v>1</v>
      </c>
      <c r="H580" s="161"/>
      <c r="I580" s="161"/>
      <c r="J580" s="161"/>
      <c r="K580" s="161"/>
      <c r="L580" s="161"/>
      <c r="M580" s="142" t="str">
        <f>IF((D580&lt;=D$11)*AND(E580&lt;=E$11)*AND(F580&lt;=F$11)*AND(G580&lt;=G$11)*AND(H580&lt;=H$11),"Выполнено","ПРОВЕРИТЬ (таких муниципальных образований не может быть больше их общего числа)")</f>
        <v>Выполнено</v>
      </c>
      <c r="N580" s="23"/>
    </row>
    <row r="581" spans="1:14" s="21" customFormat="1" ht="30">
      <c r="A581" s="23"/>
      <c r="B581" s="66" t="s">
        <v>886</v>
      </c>
      <c r="C581" s="13" t="s">
        <v>270</v>
      </c>
      <c r="D581" s="2">
        <v>1</v>
      </c>
      <c r="E581" s="161"/>
      <c r="F581" s="161"/>
      <c r="G581" s="161">
        <v>1</v>
      </c>
      <c r="H581" s="161"/>
      <c r="I581" s="161"/>
      <c r="J581" s="161"/>
      <c r="K581" s="161"/>
      <c r="L581" s="161"/>
      <c r="M581" s="142" t="str">
        <f>IF((D581&lt;=D580)*AND(E581&lt;=E580)*AND(F581&lt;=F580)*AND(G581&lt;=G580)*AND(H581&lt;=H580),"Выполнено","ПРОВЕРИТЬ (эта строка не может быть больше предыдущей)")</f>
        <v>Выполнено</v>
      </c>
      <c r="N581" s="23"/>
    </row>
    <row r="582" spans="1:14" s="21" customFormat="1" ht="45">
      <c r="A582" s="23"/>
      <c r="B582" s="122" t="s">
        <v>887</v>
      </c>
      <c r="C582" s="154" t="s">
        <v>1127</v>
      </c>
      <c r="D582" s="54"/>
      <c r="E582" s="158"/>
      <c r="F582" s="158"/>
      <c r="G582" s="158"/>
      <c r="H582" s="158"/>
      <c r="I582" s="158"/>
      <c r="J582" s="158"/>
      <c r="K582" s="158"/>
      <c r="L582" s="158"/>
      <c r="M582" s="146"/>
      <c r="N582" s="23"/>
    </row>
    <row r="583" spans="1:14" s="21" customFormat="1">
      <c r="A583" s="23"/>
      <c r="B583" s="122" t="s">
        <v>888</v>
      </c>
      <c r="C583" s="13" t="s">
        <v>272</v>
      </c>
      <c r="D583" s="2">
        <f t="shared" ref="D583:D589" si="196">SUM(E583:K583)</f>
        <v>0</v>
      </c>
      <c r="E583" s="161"/>
      <c r="F583" s="161"/>
      <c r="G583" s="161"/>
      <c r="H583" s="161"/>
      <c r="I583" s="161"/>
      <c r="J583" s="161"/>
      <c r="K583" s="161"/>
      <c r="L583" s="161"/>
      <c r="M583" s="142" t="str">
        <f>IF((D583&lt;=D$11)*AND(E583&lt;=E$11)*AND(F583&lt;=F$11)*AND(G583&lt;=G$11)*AND(H583&lt;=H$11),"Выполнено","ПРОВЕРИТЬ (таких муниципальных образований не может быть больше их общего числа)")</f>
        <v>Выполнено</v>
      </c>
      <c r="N583" s="23"/>
    </row>
    <row r="584" spans="1:14" s="21" customFormat="1" ht="45">
      <c r="A584" s="23"/>
      <c r="B584" s="122" t="s">
        <v>889</v>
      </c>
      <c r="C584" s="13" t="s">
        <v>273</v>
      </c>
      <c r="D584" s="2">
        <f t="shared" si="196"/>
        <v>0</v>
      </c>
      <c r="E584" s="161"/>
      <c r="F584" s="161"/>
      <c r="G584" s="161"/>
      <c r="H584" s="161"/>
      <c r="I584" s="161"/>
      <c r="J584" s="161"/>
      <c r="K584" s="161"/>
      <c r="L584" s="161"/>
      <c r="M584" s="142" t="str">
        <f>IF((D584&lt;=D$11)*AND(E584&lt;=E$11)*AND(F584&lt;=F$11)*AND(G584&lt;=G$11)*AND(H584&lt;=H$11),"Выполнено","ПРОВЕРИТЬ (таких муниципальных образований не может быть больше их общего числа)")</f>
        <v>Выполнено</v>
      </c>
      <c r="N584" s="23"/>
    </row>
    <row r="585" spans="1:14" s="21" customFormat="1" ht="45">
      <c r="A585" s="23"/>
      <c r="B585" s="66" t="s">
        <v>890</v>
      </c>
      <c r="C585" s="13" t="s">
        <v>274</v>
      </c>
      <c r="D585" s="2">
        <f t="shared" si="196"/>
        <v>0</v>
      </c>
      <c r="E585" s="161"/>
      <c r="F585" s="161"/>
      <c r="G585" s="161"/>
      <c r="H585" s="161"/>
      <c r="I585" s="161"/>
      <c r="J585" s="161"/>
      <c r="K585" s="161"/>
      <c r="L585" s="161"/>
      <c r="M585" s="142" t="str">
        <f>IF((D585&lt;=D$11)*AND(E585&lt;=E$11)*AND(F585&lt;=F$11)*AND(G585&lt;=G$11)*AND(H585&lt;=H$11),"Выполнено","ПРОВЕРИТЬ (таких муниципальных образований не может быть больше их общего числа)")</f>
        <v>Выполнено</v>
      </c>
      <c r="N585" s="23"/>
    </row>
    <row r="586" spans="1:14" s="21" customFormat="1" ht="45">
      <c r="A586" s="23"/>
      <c r="B586" s="122" t="s">
        <v>891</v>
      </c>
      <c r="C586" s="13" t="s">
        <v>51</v>
      </c>
      <c r="D586" s="2">
        <f t="shared" si="196"/>
        <v>0</v>
      </c>
      <c r="E586" s="161"/>
      <c r="F586" s="161"/>
      <c r="G586" s="161"/>
      <c r="H586" s="161"/>
      <c r="I586" s="161"/>
      <c r="J586" s="161"/>
      <c r="K586" s="161"/>
      <c r="L586" s="161"/>
      <c r="M586" s="142" t="str">
        <f>IF((D586&lt;=D$11)*AND(E586&lt;=E$11)*AND(F586&lt;=F$11)*AND(G586&lt;=G$11)*AND(H586&lt;=H$11),"Выполнено","ПРОВЕРИТЬ (таких муниципальных образований не может быть больше их общего числа)")</f>
        <v>Выполнено</v>
      </c>
      <c r="N586" s="23"/>
    </row>
    <row r="587" spans="1:14" s="21" customFormat="1">
      <c r="A587" s="23"/>
      <c r="B587" s="122" t="s">
        <v>892</v>
      </c>
      <c r="C587" s="154" t="s">
        <v>50</v>
      </c>
      <c r="D587" s="2">
        <f t="shared" si="196"/>
        <v>0</v>
      </c>
      <c r="E587" s="161"/>
      <c r="F587" s="161"/>
      <c r="G587" s="161"/>
      <c r="H587" s="161"/>
      <c r="I587" s="161"/>
      <c r="J587" s="161"/>
      <c r="K587" s="161"/>
      <c r="L587" s="161"/>
      <c r="M587" s="147"/>
      <c r="N587" s="23"/>
    </row>
    <row r="588" spans="1:14" s="21" customFormat="1" ht="30">
      <c r="A588" s="23"/>
      <c r="B588" s="66" t="s">
        <v>893</v>
      </c>
      <c r="C588" s="154" t="s">
        <v>1128</v>
      </c>
      <c r="D588" s="2">
        <f t="shared" si="196"/>
        <v>0</v>
      </c>
      <c r="E588" s="161"/>
      <c r="F588" s="161"/>
      <c r="G588" s="161"/>
      <c r="H588" s="161"/>
      <c r="I588" s="161"/>
      <c r="J588" s="161"/>
      <c r="K588" s="161"/>
      <c r="L588" s="161"/>
      <c r="M588" s="147"/>
      <c r="N588" s="23"/>
    </row>
    <row r="589" spans="1:14" s="21" customFormat="1" ht="30">
      <c r="A589" s="23"/>
      <c r="B589" s="123" t="s">
        <v>894</v>
      </c>
      <c r="C589" s="13" t="s">
        <v>275</v>
      </c>
      <c r="D589" s="2">
        <v>2</v>
      </c>
      <c r="E589" s="184">
        <f>E588-E389</f>
        <v>0</v>
      </c>
      <c r="F589" s="184">
        <f t="shared" ref="F589:L589" si="197">F588-F389</f>
        <v>0</v>
      </c>
      <c r="G589" s="184">
        <v>2</v>
      </c>
      <c r="H589" s="184">
        <f t="shared" si="197"/>
        <v>0</v>
      </c>
      <c r="I589" s="184">
        <f t="shared" si="197"/>
        <v>0</v>
      </c>
      <c r="J589" s="184">
        <f t="shared" si="197"/>
        <v>0</v>
      </c>
      <c r="K589" s="184">
        <f t="shared" si="197"/>
        <v>0</v>
      </c>
      <c r="L589" s="184">
        <f t="shared" si="197"/>
        <v>0</v>
      </c>
      <c r="M589" s="142" t="str">
        <f>IF((D589&gt;=0)*AND(E589&gt;=0)*AND(F589&gt;=0)*AND(G589&gt;=0)*AND(H589&gt;=0),"Выполнено","ПРОВЕРИТЬ (если органов местного самоуправления - юридических лиц оказалось больше, чем муниципальных учреждений, значит при подсчетах допущены ошибки)")</f>
        <v>Выполнено</v>
      </c>
      <c r="N589" s="23"/>
    </row>
    <row r="590" spans="1:14" s="21" customFormat="1">
      <c r="B590" s="26" t="s">
        <v>895</v>
      </c>
      <c r="C590" s="6" t="s">
        <v>47</v>
      </c>
      <c r="D590" s="54"/>
      <c r="E590" s="158"/>
      <c r="F590" s="158"/>
      <c r="G590" s="158"/>
      <c r="H590" s="158"/>
      <c r="I590" s="158"/>
      <c r="J590" s="158"/>
      <c r="K590" s="158"/>
      <c r="L590" s="158"/>
      <c r="M590" s="146"/>
    </row>
    <row r="591" spans="1:14" s="21" customFormat="1" ht="45">
      <c r="B591" s="33" t="s">
        <v>81</v>
      </c>
      <c r="C591" s="44" t="s">
        <v>326</v>
      </c>
      <c r="D591" s="2">
        <v>1</v>
      </c>
      <c r="E591" s="161"/>
      <c r="F591" s="161"/>
      <c r="G591" s="161">
        <v>1</v>
      </c>
      <c r="H591" s="161"/>
      <c r="I591" s="161"/>
      <c r="J591" s="161"/>
      <c r="K591" s="161"/>
      <c r="L591" s="161"/>
      <c r="M591" s="142" t="str">
        <f>IF((D591&lt;=D$11)*AND(E591&lt;=E$11)*AND(F591&lt;=F$11)*AND(G591&lt;=G$11)*AND(H591&lt;=H$11),"Выполнено","ПРОВЕРИТЬ (таких муниципальных образований не может быть больше их общего числа)")</f>
        <v>Выполнено</v>
      </c>
    </row>
    <row r="592" spans="1:14">
      <c r="B592" s="27" t="s">
        <v>896</v>
      </c>
      <c r="C592" s="13" t="s">
        <v>276</v>
      </c>
      <c r="D592" s="2">
        <v>1</v>
      </c>
      <c r="E592" s="196"/>
      <c r="F592" s="196"/>
      <c r="G592" s="196">
        <v>1</v>
      </c>
      <c r="H592" s="161"/>
      <c r="I592" s="161"/>
      <c r="J592" s="161"/>
      <c r="K592" s="161"/>
      <c r="L592" s="161"/>
      <c r="M592" s="142" t="str">
        <f>IF((D592&lt;=D591)*AND(E592&lt;=E591)*AND(F592&lt;=F591)*AND(G592&lt;=G591)*AND(H592&lt;=H591),"Выполнено","ОШИБКА (значения этой подстроки не могут быть больше значений основной строки)")</f>
        <v>Выполнено</v>
      </c>
    </row>
    <row r="593" spans="2:13" ht="30">
      <c r="B593" s="61" t="s">
        <v>897</v>
      </c>
      <c r="C593" s="74" t="s">
        <v>277</v>
      </c>
      <c r="D593" s="2">
        <f t="shared" ref="D592:D597" si="198">SUM(E593:K593)</f>
        <v>0</v>
      </c>
      <c r="E593" s="157"/>
      <c r="F593" s="157"/>
      <c r="G593" s="157"/>
      <c r="H593" s="157"/>
      <c r="I593" s="157"/>
      <c r="J593" s="157"/>
      <c r="K593" s="157"/>
      <c r="L593" s="157"/>
      <c r="M593" s="142" t="str">
        <f>IF((D593&lt;=D591)*AND(E593&lt;=E591)*AND(F593&lt;=F591)*AND(G593&lt;=G591)*AND(H593&lt;=H591),"Выполнено","ПРОВЕРИТЬ (значения этой подстроки не могут быть больше значений основной строки)")</f>
        <v>Выполнено</v>
      </c>
    </row>
    <row r="594" spans="2:13">
      <c r="B594" s="61" t="s">
        <v>898</v>
      </c>
      <c r="C594" s="74" t="s">
        <v>278</v>
      </c>
      <c r="D594" s="2">
        <f t="shared" si="198"/>
        <v>0</v>
      </c>
      <c r="E594" s="157"/>
      <c r="F594" s="157"/>
      <c r="G594" s="157"/>
      <c r="H594" s="157"/>
      <c r="I594" s="157"/>
      <c r="J594" s="157"/>
      <c r="K594" s="157"/>
      <c r="L594" s="157"/>
      <c r="M594" s="142" t="str">
        <f>IF((D594&lt;=D591)*AND(E594&lt;=E591)*AND(F594&lt;=F591)*AND(G594&lt;=G591)*AND(H594&lt;=H591),"Выполнено","ОШИБКА (значения этой подстроки не могут быть больше значений основной строки)")</f>
        <v>Выполнено</v>
      </c>
    </row>
    <row r="595" spans="2:13" s="42" customFormat="1" ht="30">
      <c r="B595" s="27" t="s">
        <v>899</v>
      </c>
      <c r="C595" s="44" t="s">
        <v>328</v>
      </c>
      <c r="D595" s="2">
        <f t="shared" si="198"/>
        <v>0</v>
      </c>
      <c r="E595" s="184">
        <f t="shared" ref="E595:L595" si="199">E11-E591</f>
        <v>0</v>
      </c>
      <c r="F595" s="184">
        <f t="shared" si="199"/>
        <v>0</v>
      </c>
      <c r="G595" s="184">
        <f t="shared" si="199"/>
        <v>0</v>
      </c>
      <c r="H595" s="184">
        <f t="shared" si="199"/>
        <v>0</v>
      </c>
      <c r="I595" s="184">
        <f t="shared" si="199"/>
        <v>0</v>
      </c>
      <c r="J595" s="184">
        <f t="shared" si="199"/>
        <v>0</v>
      </c>
      <c r="K595" s="184">
        <f t="shared" si="199"/>
        <v>0</v>
      </c>
      <c r="L595" s="184">
        <f t="shared" si="199"/>
        <v>0</v>
      </c>
      <c r="M595" s="147"/>
    </row>
    <row r="596" spans="2:13" ht="45">
      <c r="B596" s="61" t="s">
        <v>1003</v>
      </c>
      <c r="C596" s="73" t="s">
        <v>329</v>
      </c>
      <c r="D596" s="2">
        <f t="shared" si="198"/>
        <v>0</v>
      </c>
      <c r="E596" s="157"/>
      <c r="F596" s="157"/>
      <c r="G596" s="157"/>
      <c r="H596" s="157"/>
      <c r="I596" s="157"/>
      <c r="J596" s="157"/>
      <c r="K596" s="157"/>
      <c r="L596" s="157"/>
      <c r="M596" s="142" t="str">
        <f>IF((D596&lt;=D$11)*AND(E596&lt;=E$11)*AND(F596&lt;=F$11)*AND(G596&lt;=G$11)*AND(H596&lt;=H$11),"Выполнено","ПРОВЕРИТЬ (таких муниципальных образований не может быть больше их общего числа)")</f>
        <v>Выполнено</v>
      </c>
    </row>
    <row r="597" spans="2:13" ht="60">
      <c r="B597" s="61" t="s">
        <v>1004</v>
      </c>
      <c r="C597" s="155" t="s">
        <v>1129</v>
      </c>
      <c r="D597" s="2">
        <f t="shared" si="198"/>
        <v>0</v>
      </c>
      <c r="E597" s="157"/>
      <c r="F597" s="157"/>
      <c r="G597" s="157"/>
      <c r="H597" s="157"/>
      <c r="I597" s="157"/>
      <c r="J597" s="157"/>
      <c r="K597" s="157"/>
      <c r="L597" s="157"/>
      <c r="M597" s="142" t="str">
        <f>IF((D597&lt;=D$11)*AND(E597&lt;=E$11)*AND(F597&lt;=F$11)*AND(G597&lt;=G$11)*AND(H597&lt;=H$11),"Выполнено","ПРОВЕРИТЬ (таких муниципальных образований не может быть больше их общего числа)")</f>
        <v>Выполнено</v>
      </c>
    </row>
    <row r="598" spans="2:13">
      <c r="B598" s="26" t="s">
        <v>36</v>
      </c>
      <c r="C598" s="6" t="s">
        <v>41</v>
      </c>
      <c r="D598" s="54"/>
      <c r="E598" s="158"/>
      <c r="F598" s="158"/>
      <c r="G598" s="158"/>
      <c r="H598" s="158"/>
      <c r="I598" s="158"/>
      <c r="J598" s="158"/>
      <c r="K598" s="158"/>
      <c r="L598" s="158"/>
      <c r="M598" s="146"/>
    </row>
    <row r="599" spans="2:13" ht="30">
      <c r="B599" s="61" t="s">
        <v>1133</v>
      </c>
      <c r="C599" s="102" t="s">
        <v>900</v>
      </c>
      <c r="D599" s="2">
        <f t="shared" ref="D599:D628" si="200">SUM(E599:K599)</f>
        <v>0</v>
      </c>
      <c r="E599" s="157"/>
      <c r="F599" s="157"/>
      <c r="G599" s="157"/>
      <c r="H599" s="157"/>
      <c r="I599" s="157"/>
      <c r="J599" s="157"/>
      <c r="K599" s="157"/>
      <c r="L599" s="157"/>
      <c r="M599" s="147"/>
    </row>
    <row r="600" spans="2:13">
      <c r="B600" s="52" t="s">
        <v>904</v>
      </c>
      <c r="C600" s="86" t="s">
        <v>901</v>
      </c>
      <c r="D600" s="2">
        <f t="shared" si="200"/>
        <v>0</v>
      </c>
      <c r="E600" s="159"/>
      <c r="F600" s="159"/>
      <c r="G600" s="159"/>
      <c r="H600" s="159"/>
      <c r="I600" s="159"/>
      <c r="J600" s="159"/>
      <c r="K600" s="159"/>
      <c r="L600" s="159"/>
      <c r="M600" s="147"/>
    </row>
    <row r="601" spans="2:13" ht="30">
      <c r="B601" s="61" t="s">
        <v>1132</v>
      </c>
      <c r="C601" s="102" t="s">
        <v>902</v>
      </c>
      <c r="D601" s="2">
        <f t="shared" si="200"/>
        <v>0</v>
      </c>
      <c r="E601" s="157"/>
      <c r="F601" s="157"/>
      <c r="G601" s="157"/>
      <c r="H601" s="157"/>
      <c r="I601" s="157"/>
      <c r="J601" s="157"/>
      <c r="K601" s="157"/>
      <c r="L601" s="157"/>
      <c r="M601" s="147"/>
    </row>
    <row r="602" spans="2:13" ht="45">
      <c r="B602" s="52" t="s">
        <v>87</v>
      </c>
      <c r="C602" s="86" t="s">
        <v>903</v>
      </c>
      <c r="D602" s="2">
        <f t="shared" si="200"/>
        <v>0</v>
      </c>
      <c r="E602" s="159"/>
      <c r="F602" s="159"/>
      <c r="G602" s="159"/>
      <c r="H602" s="159"/>
      <c r="I602" s="159"/>
      <c r="J602" s="159"/>
      <c r="K602" s="159"/>
      <c r="L602" s="159"/>
      <c r="M602" s="147"/>
    </row>
    <row r="603" spans="2:13" s="21" customFormat="1">
      <c r="B603" s="26" t="s">
        <v>37</v>
      </c>
      <c r="C603" s="6" t="s">
        <v>909</v>
      </c>
      <c r="D603" s="54"/>
      <c r="E603" s="158"/>
      <c r="F603" s="158"/>
      <c r="G603" s="158"/>
      <c r="H603" s="158"/>
      <c r="I603" s="158"/>
      <c r="J603" s="158"/>
      <c r="K603" s="158"/>
      <c r="L603" s="158"/>
      <c r="M603" s="146"/>
    </row>
    <row r="604" spans="2:13" s="21" customFormat="1" ht="45">
      <c r="B604" s="58" t="s">
        <v>910</v>
      </c>
      <c r="C604" s="71" t="s">
        <v>386</v>
      </c>
      <c r="D604" s="2">
        <f t="shared" si="200"/>
        <v>0</v>
      </c>
      <c r="E604" s="171"/>
      <c r="F604" s="160">
        <f>F282</f>
        <v>0</v>
      </c>
      <c r="G604" s="160">
        <f>G282</f>
        <v>0</v>
      </c>
      <c r="H604" s="168"/>
      <c r="I604" s="169"/>
      <c r="J604" s="169"/>
      <c r="K604" s="169"/>
      <c r="L604" s="170"/>
      <c r="M604" s="147"/>
    </row>
    <row r="605" spans="2:13" s="21" customFormat="1" ht="30">
      <c r="B605" s="58" t="s">
        <v>387</v>
      </c>
      <c r="C605" s="13" t="s">
        <v>86</v>
      </c>
      <c r="D605" s="2">
        <f t="shared" si="200"/>
        <v>0</v>
      </c>
      <c r="E605" s="173"/>
      <c r="F605" s="160">
        <f>F344</f>
        <v>0</v>
      </c>
      <c r="G605" s="160">
        <f>G344</f>
        <v>0</v>
      </c>
      <c r="H605" s="165"/>
      <c r="I605" s="166"/>
      <c r="J605" s="166"/>
      <c r="K605" s="166"/>
      <c r="L605" s="167"/>
      <c r="M605" s="147"/>
    </row>
    <row r="606" spans="2:13" s="21" customFormat="1">
      <c r="B606" s="34" t="s">
        <v>911</v>
      </c>
      <c r="C606" s="86" t="s">
        <v>905</v>
      </c>
      <c r="D606" s="2">
        <f t="shared" si="200"/>
        <v>0</v>
      </c>
      <c r="E606" s="160">
        <f t="shared" ref="E606:L606" si="201">SUM(E607:E611)</f>
        <v>0</v>
      </c>
      <c r="F606" s="160">
        <f t="shared" si="201"/>
        <v>0</v>
      </c>
      <c r="G606" s="160">
        <f t="shared" si="201"/>
        <v>0</v>
      </c>
      <c r="H606" s="160">
        <f t="shared" si="201"/>
        <v>0</v>
      </c>
      <c r="I606" s="160">
        <f t="shared" si="201"/>
        <v>0</v>
      </c>
      <c r="J606" s="160">
        <f t="shared" si="201"/>
        <v>0</v>
      </c>
      <c r="K606" s="160">
        <f t="shared" si="201"/>
        <v>0</v>
      </c>
      <c r="L606" s="160">
        <f t="shared" si="201"/>
        <v>0</v>
      </c>
      <c r="M606" s="147"/>
    </row>
    <row r="607" spans="2:13" s="21" customFormat="1" ht="30">
      <c r="B607" s="34" t="s">
        <v>912</v>
      </c>
      <c r="C607" s="13" t="s">
        <v>280</v>
      </c>
      <c r="D607" s="2">
        <f t="shared" si="200"/>
        <v>0</v>
      </c>
      <c r="E607" s="160"/>
      <c r="F607" s="159"/>
      <c r="G607" s="159"/>
      <c r="H607" s="180"/>
      <c r="I607" s="158"/>
      <c r="J607" s="158"/>
      <c r="K607" s="158"/>
      <c r="L607" s="181"/>
      <c r="M607" s="147"/>
    </row>
    <row r="608" spans="2:13" s="21" customFormat="1" ht="30">
      <c r="B608" s="34" t="s">
        <v>913</v>
      </c>
      <c r="C608" s="13" t="s">
        <v>281</v>
      </c>
      <c r="D608" s="2">
        <f t="shared" si="200"/>
        <v>0</v>
      </c>
      <c r="E608" s="159"/>
      <c r="F608" s="159"/>
      <c r="G608" s="159"/>
      <c r="H608" s="159"/>
      <c r="I608" s="159"/>
      <c r="J608" s="159"/>
      <c r="K608" s="159"/>
      <c r="L608" s="159"/>
      <c r="M608" s="147"/>
    </row>
    <row r="609" spans="2:13" s="21" customFormat="1">
      <c r="B609" s="124" t="s">
        <v>918</v>
      </c>
      <c r="C609" s="86" t="s">
        <v>908</v>
      </c>
      <c r="D609" s="2">
        <f t="shared" si="200"/>
        <v>0</v>
      </c>
      <c r="E609" s="159"/>
      <c r="F609" s="159"/>
      <c r="G609" s="159"/>
      <c r="H609" s="159"/>
      <c r="I609" s="159"/>
      <c r="J609" s="159"/>
      <c r="K609" s="159"/>
      <c r="L609" s="159"/>
      <c r="M609" s="147"/>
    </row>
    <row r="610" spans="2:13" s="21" customFormat="1">
      <c r="B610" s="124" t="s">
        <v>919</v>
      </c>
      <c r="C610" s="86" t="s">
        <v>907</v>
      </c>
      <c r="D610" s="2">
        <f t="shared" si="200"/>
        <v>0</v>
      </c>
      <c r="E610" s="159"/>
      <c r="F610" s="159"/>
      <c r="G610" s="159"/>
      <c r="H610" s="159"/>
      <c r="I610" s="159"/>
      <c r="J610" s="159"/>
      <c r="K610" s="159"/>
      <c r="L610" s="159"/>
      <c r="M610" s="147"/>
    </row>
    <row r="611" spans="2:13" s="21" customFormat="1">
      <c r="B611" s="124" t="s">
        <v>920</v>
      </c>
      <c r="C611" s="13" t="s">
        <v>279</v>
      </c>
      <c r="D611" s="2">
        <f t="shared" si="200"/>
        <v>0</v>
      </c>
      <c r="E611" s="159"/>
      <c r="F611" s="159"/>
      <c r="G611" s="159"/>
      <c r="H611" s="159"/>
      <c r="I611" s="159"/>
      <c r="J611" s="159"/>
      <c r="K611" s="159"/>
      <c r="L611" s="159"/>
      <c r="M611" s="147"/>
    </row>
    <row r="612" spans="2:13" s="21" customFormat="1">
      <c r="B612" s="34" t="s">
        <v>82</v>
      </c>
      <c r="C612" s="86" t="s">
        <v>906</v>
      </c>
      <c r="D612" s="2">
        <f t="shared" si="200"/>
        <v>0</v>
      </c>
      <c r="E612" s="160">
        <f t="shared" ref="E612:L612" si="202">SUM(E613:E617)</f>
        <v>0</v>
      </c>
      <c r="F612" s="160">
        <f t="shared" si="202"/>
        <v>0</v>
      </c>
      <c r="G612" s="160">
        <f t="shared" si="202"/>
        <v>0</v>
      </c>
      <c r="H612" s="160">
        <f t="shared" si="202"/>
        <v>0</v>
      </c>
      <c r="I612" s="160">
        <f t="shared" si="202"/>
        <v>0</v>
      </c>
      <c r="J612" s="160">
        <f t="shared" si="202"/>
        <v>0</v>
      </c>
      <c r="K612" s="160">
        <f t="shared" si="202"/>
        <v>0</v>
      </c>
      <c r="L612" s="160">
        <f t="shared" si="202"/>
        <v>0</v>
      </c>
      <c r="M612" s="147"/>
    </row>
    <row r="613" spans="2:13" s="21" customFormat="1" ht="30">
      <c r="B613" s="34" t="s">
        <v>914</v>
      </c>
      <c r="C613" s="15" t="s">
        <v>280</v>
      </c>
      <c r="D613" s="2">
        <f t="shared" si="200"/>
        <v>0</v>
      </c>
      <c r="E613" s="160"/>
      <c r="F613" s="159"/>
      <c r="G613" s="159"/>
      <c r="H613" s="180"/>
      <c r="I613" s="158"/>
      <c r="J613" s="158"/>
      <c r="K613" s="158"/>
      <c r="L613" s="181"/>
      <c r="M613" s="147"/>
    </row>
    <row r="614" spans="2:13" s="21" customFormat="1" ht="30">
      <c r="B614" s="34" t="s">
        <v>915</v>
      </c>
      <c r="C614" s="15" t="s">
        <v>281</v>
      </c>
      <c r="D614" s="2">
        <f t="shared" si="200"/>
        <v>0</v>
      </c>
      <c r="E614" s="159"/>
      <c r="F614" s="159"/>
      <c r="G614" s="159"/>
      <c r="H614" s="159"/>
      <c r="I614" s="159"/>
      <c r="J614" s="159"/>
      <c r="K614" s="159"/>
      <c r="L614" s="159"/>
      <c r="M614" s="147"/>
    </row>
    <row r="615" spans="2:13" s="21" customFormat="1">
      <c r="B615" s="124" t="s">
        <v>916</v>
      </c>
      <c r="C615" s="86" t="s">
        <v>908</v>
      </c>
      <c r="D615" s="2">
        <f t="shared" si="200"/>
        <v>0</v>
      </c>
      <c r="E615" s="159"/>
      <c r="F615" s="159"/>
      <c r="G615" s="159"/>
      <c r="H615" s="159"/>
      <c r="I615" s="159"/>
      <c r="J615" s="159"/>
      <c r="K615" s="159"/>
      <c r="L615" s="159"/>
      <c r="M615" s="147"/>
    </row>
    <row r="616" spans="2:13" s="21" customFormat="1">
      <c r="B616" s="124" t="s">
        <v>917</v>
      </c>
      <c r="C616" s="86" t="s">
        <v>907</v>
      </c>
      <c r="D616" s="2">
        <f t="shared" si="200"/>
        <v>0</v>
      </c>
      <c r="E616" s="159"/>
      <c r="F616" s="159"/>
      <c r="G616" s="159"/>
      <c r="H616" s="159"/>
      <c r="I616" s="159"/>
      <c r="J616" s="159"/>
      <c r="K616" s="159"/>
      <c r="L616" s="159"/>
      <c r="M616" s="147"/>
    </row>
    <row r="617" spans="2:13" s="21" customFormat="1">
      <c r="B617" s="124" t="s">
        <v>921</v>
      </c>
      <c r="C617" s="15" t="s">
        <v>279</v>
      </c>
      <c r="D617" s="2">
        <f t="shared" si="200"/>
        <v>0</v>
      </c>
      <c r="E617" s="159"/>
      <c r="F617" s="159"/>
      <c r="G617" s="159"/>
      <c r="H617" s="159"/>
      <c r="I617" s="159"/>
      <c r="J617" s="159"/>
      <c r="K617" s="159"/>
      <c r="L617" s="159"/>
      <c r="M617" s="147"/>
    </row>
    <row r="618" spans="2:13" s="21" customFormat="1" ht="30">
      <c r="B618" s="26" t="s">
        <v>297</v>
      </c>
      <c r="C618" s="6" t="s">
        <v>922</v>
      </c>
      <c r="D618" s="59"/>
      <c r="E618" s="158"/>
      <c r="F618" s="158"/>
      <c r="G618" s="158"/>
      <c r="H618" s="158"/>
      <c r="I618" s="158"/>
      <c r="J618" s="158"/>
      <c r="K618" s="158"/>
      <c r="L618" s="158"/>
      <c r="M618" s="146"/>
    </row>
    <row r="619" spans="2:13" s="21" customFormat="1" ht="45">
      <c r="B619" s="124" t="s">
        <v>296</v>
      </c>
      <c r="C619" s="86" t="s">
        <v>923</v>
      </c>
      <c r="D619" s="2"/>
      <c r="E619" s="159"/>
      <c r="F619" s="159"/>
      <c r="G619" s="159"/>
      <c r="H619" s="159"/>
      <c r="I619" s="159"/>
      <c r="J619" s="159"/>
      <c r="K619" s="159"/>
      <c r="L619" s="159"/>
      <c r="M619" s="146"/>
    </row>
    <row r="620" spans="2:13" s="21" customFormat="1" ht="45">
      <c r="B620" s="124" t="s">
        <v>298</v>
      </c>
      <c r="C620" s="86" t="s">
        <v>924</v>
      </c>
      <c r="D620" s="2"/>
      <c r="E620" s="159"/>
      <c r="F620" s="159"/>
      <c r="G620" s="159"/>
      <c r="H620" s="159"/>
      <c r="I620" s="159"/>
      <c r="J620" s="159"/>
      <c r="K620" s="159"/>
      <c r="L620" s="159"/>
      <c r="M620" s="146"/>
    </row>
    <row r="621" spans="2:13" s="21" customFormat="1" ht="30">
      <c r="B621" s="124" t="s">
        <v>299</v>
      </c>
      <c r="C621" s="86" t="s">
        <v>925</v>
      </c>
      <c r="D621" s="2">
        <f t="shared" si="200"/>
        <v>0</v>
      </c>
      <c r="E621" s="159"/>
      <c r="F621" s="159"/>
      <c r="G621" s="159"/>
      <c r="H621" s="159"/>
      <c r="I621" s="159"/>
      <c r="J621" s="159"/>
      <c r="K621" s="159"/>
      <c r="L621" s="159"/>
      <c r="M621" s="146"/>
    </row>
    <row r="622" spans="2:13" s="21" customFormat="1" ht="30">
      <c r="B622" s="124" t="s">
        <v>926</v>
      </c>
      <c r="C622" s="86" t="s">
        <v>927</v>
      </c>
      <c r="D622" s="2">
        <f t="shared" si="200"/>
        <v>0</v>
      </c>
      <c r="E622" s="159"/>
      <c r="F622" s="159"/>
      <c r="G622" s="159"/>
      <c r="H622" s="159"/>
      <c r="I622" s="159"/>
      <c r="J622" s="159"/>
      <c r="K622" s="159"/>
      <c r="L622" s="159"/>
      <c r="M622" s="146"/>
    </row>
    <row r="623" spans="2:13" s="21" customFormat="1">
      <c r="B623" s="124" t="s">
        <v>928</v>
      </c>
      <c r="C623" s="86" t="s">
        <v>931</v>
      </c>
      <c r="D623" s="2">
        <v>6</v>
      </c>
      <c r="E623" s="159"/>
      <c r="F623" s="159"/>
      <c r="G623" s="159">
        <v>6</v>
      </c>
      <c r="H623" s="159"/>
      <c r="I623" s="159"/>
      <c r="J623" s="159"/>
      <c r="K623" s="159"/>
      <c r="L623" s="159"/>
      <c r="M623" s="146"/>
    </row>
    <row r="624" spans="2:13" s="21" customFormat="1">
      <c r="B624" s="124" t="s">
        <v>929</v>
      </c>
      <c r="C624" s="86" t="s">
        <v>932</v>
      </c>
      <c r="D624" s="2">
        <v>1</v>
      </c>
      <c r="E624" s="159"/>
      <c r="F624" s="159"/>
      <c r="G624" s="159">
        <v>1</v>
      </c>
      <c r="H624" s="159"/>
      <c r="I624" s="159"/>
      <c r="J624" s="159"/>
      <c r="K624" s="159"/>
      <c r="L624" s="159"/>
      <c r="M624" s="146"/>
    </row>
    <row r="625" spans="2:13" s="21" customFormat="1">
      <c r="B625" s="124" t="s">
        <v>930</v>
      </c>
      <c r="C625" s="86" t="s">
        <v>936</v>
      </c>
      <c r="D625" s="2">
        <f t="shared" si="200"/>
        <v>0</v>
      </c>
      <c r="E625" s="159"/>
      <c r="F625" s="159"/>
      <c r="G625" s="159"/>
      <c r="H625" s="159"/>
      <c r="I625" s="159"/>
      <c r="J625" s="159"/>
      <c r="K625" s="159"/>
      <c r="L625" s="159"/>
      <c r="M625" s="146"/>
    </row>
    <row r="626" spans="2:13" s="21" customFormat="1" ht="30">
      <c r="B626" s="124" t="s">
        <v>933</v>
      </c>
      <c r="C626" s="86" t="s">
        <v>937</v>
      </c>
      <c r="D626" s="2">
        <f t="shared" si="200"/>
        <v>0</v>
      </c>
      <c r="E626" s="159"/>
      <c r="F626" s="159"/>
      <c r="G626" s="159"/>
      <c r="H626" s="159"/>
      <c r="I626" s="159"/>
      <c r="J626" s="159"/>
      <c r="K626" s="159"/>
      <c r="L626" s="159"/>
      <c r="M626" s="146"/>
    </row>
    <row r="627" spans="2:13" s="21" customFormat="1">
      <c r="B627" s="124" t="s">
        <v>934</v>
      </c>
      <c r="C627" s="86" t="s">
        <v>938</v>
      </c>
      <c r="D627" s="2">
        <f t="shared" si="200"/>
        <v>0</v>
      </c>
      <c r="E627" s="159"/>
      <c r="F627" s="159"/>
      <c r="G627" s="159"/>
      <c r="H627" s="159"/>
      <c r="I627" s="159"/>
      <c r="J627" s="159"/>
      <c r="K627" s="159"/>
      <c r="L627" s="159"/>
      <c r="M627" s="146"/>
    </row>
    <row r="628" spans="2:13" s="21" customFormat="1">
      <c r="B628" s="124" t="s">
        <v>935</v>
      </c>
      <c r="C628" s="86" t="s">
        <v>939</v>
      </c>
      <c r="D628" s="2">
        <f t="shared" si="200"/>
        <v>0</v>
      </c>
      <c r="E628" s="159"/>
      <c r="F628" s="159"/>
      <c r="G628" s="159"/>
      <c r="H628" s="159"/>
      <c r="I628" s="159"/>
      <c r="J628" s="159"/>
      <c r="K628" s="159"/>
      <c r="L628" s="159"/>
      <c r="M628" s="147"/>
    </row>
    <row r="629" spans="2:13" s="21" customFormat="1">
      <c r="B629" s="26" t="s">
        <v>40</v>
      </c>
      <c r="C629" s="6" t="s">
        <v>46</v>
      </c>
      <c r="D629" s="54"/>
      <c r="E629" s="158"/>
      <c r="F629" s="158"/>
      <c r="G629" s="158"/>
      <c r="H629" s="158"/>
      <c r="I629" s="158"/>
      <c r="J629" s="158"/>
      <c r="K629" s="158"/>
      <c r="L629" s="158"/>
      <c r="M629" s="146"/>
    </row>
    <row r="630" spans="2:13">
      <c r="B630" s="27" t="s">
        <v>950</v>
      </c>
      <c r="C630" s="86" t="s">
        <v>944</v>
      </c>
      <c r="D630" s="2">
        <f>SUM(E630:K630)</f>
        <v>0</v>
      </c>
      <c r="E630" s="161"/>
      <c r="F630" s="161"/>
      <c r="G630" s="161"/>
      <c r="H630" s="161"/>
      <c r="I630" s="161"/>
      <c r="J630" s="161"/>
      <c r="K630" s="161"/>
      <c r="L630" s="159"/>
      <c r="M630" s="147"/>
    </row>
    <row r="631" spans="2:13">
      <c r="B631" s="61" t="s">
        <v>951</v>
      </c>
      <c r="C631" s="102" t="s">
        <v>945</v>
      </c>
      <c r="D631" s="2">
        <f>SUM(E631:K631)</f>
        <v>0</v>
      </c>
      <c r="E631" s="157"/>
      <c r="F631" s="157"/>
      <c r="G631" s="157"/>
      <c r="H631" s="157"/>
      <c r="I631" s="157"/>
      <c r="J631" s="157"/>
      <c r="K631" s="157"/>
      <c r="L631" s="157"/>
      <c r="M631" s="147"/>
    </row>
    <row r="632" spans="2:13" ht="30">
      <c r="B632" s="61" t="s">
        <v>952</v>
      </c>
      <c r="C632" s="102" t="s">
        <v>946</v>
      </c>
      <c r="D632" s="2">
        <f>SUM(E632:K632)</f>
        <v>0</v>
      </c>
      <c r="E632" s="157"/>
      <c r="F632" s="157"/>
      <c r="G632" s="157"/>
      <c r="H632" s="157"/>
      <c r="I632" s="157"/>
      <c r="J632" s="157"/>
      <c r="K632" s="157"/>
      <c r="L632" s="157"/>
      <c r="M632" s="142" t="str">
        <f>IF((D632&lt;=D631)*AND(E632&lt;=E631)*AND(F632&lt;=F631)*AND(G632&lt;=G631)*AND(H632&lt;=H631),"Выполнено","ПРОВЕРИТЬ (значения этой строки не могут быть больше значений предыдущей строки)")</f>
        <v>Выполнено</v>
      </c>
    </row>
    <row r="633" spans="2:13">
      <c r="B633" s="27" t="s">
        <v>953</v>
      </c>
      <c r="C633" s="86" t="s">
        <v>947</v>
      </c>
      <c r="D633" s="2">
        <f t="shared" ref="D633:D639" si="203">SUM(E633:K633)</f>
        <v>0</v>
      </c>
      <c r="E633" s="161"/>
      <c r="F633" s="161"/>
      <c r="G633" s="161"/>
      <c r="H633" s="161"/>
      <c r="I633" s="161"/>
      <c r="J633" s="161"/>
      <c r="K633" s="161"/>
      <c r="L633" s="159"/>
      <c r="M633" s="145"/>
    </row>
    <row r="634" spans="2:13">
      <c r="B634" s="61" t="s">
        <v>388</v>
      </c>
      <c r="C634" s="102" t="s">
        <v>948</v>
      </c>
      <c r="D634" s="2">
        <f t="shared" si="203"/>
        <v>0</v>
      </c>
      <c r="E634" s="157"/>
      <c r="F634" s="157"/>
      <c r="G634" s="157"/>
      <c r="H634" s="157"/>
      <c r="I634" s="157"/>
      <c r="J634" s="157"/>
      <c r="K634" s="157"/>
      <c r="L634" s="157"/>
      <c r="M634" s="147"/>
    </row>
    <row r="635" spans="2:13" ht="45">
      <c r="B635" s="61" t="s">
        <v>980</v>
      </c>
      <c r="C635" s="102" t="s">
        <v>949</v>
      </c>
      <c r="D635" s="2">
        <f t="shared" si="203"/>
        <v>0</v>
      </c>
      <c r="E635" s="157"/>
      <c r="F635" s="157"/>
      <c r="G635" s="157"/>
      <c r="H635" s="157"/>
      <c r="I635" s="157"/>
      <c r="J635" s="157"/>
      <c r="K635" s="157"/>
      <c r="L635" s="157"/>
      <c r="M635" s="142" t="str">
        <f>IF((D635&lt;=D634)*AND(E635&lt;=E634)*AND(F635&lt;=F634)*AND(G635&lt;=G634)*AND(H635&lt;=H634),"Выполнено","ПРОВЕРИТЬ (значения этой строки не могут быть больше значений предыдущей строки)")</f>
        <v>Выполнено</v>
      </c>
    </row>
    <row r="636" spans="2:13" s="37" customFormat="1" ht="30">
      <c r="B636" s="26" t="s">
        <v>957</v>
      </c>
      <c r="C636" s="6" t="s">
        <v>520</v>
      </c>
      <c r="D636" s="54"/>
      <c r="E636" s="158"/>
      <c r="F636" s="158"/>
      <c r="G636" s="158"/>
      <c r="H636" s="158"/>
      <c r="I636" s="158"/>
      <c r="J636" s="158"/>
      <c r="K636" s="158"/>
      <c r="L636" s="158"/>
      <c r="M636" s="146"/>
    </row>
    <row r="637" spans="2:13" s="37" customFormat="1" ht="75">
      <c r="B637" s="38" t="s">
        <v>83</v>
      </c>
      <c r="C637" s="86" t="s">
        <v>954</v>
      </c>
      <c r="D637" s="2">
        <f t="shared" si="203"/>
        <v>0</v>
      </c>
      <c r="E637" s="161"/>
      <c r="F637" s="161"/>
      <c r="G637" s="161"/>
      <c r="H637" s="161"/>
      <c r="I637" s="161"/>
      <c r="J637" s="161"/>
      <c r="K637" s="161"/>
      <c r="L637" s="159"/>
      <c r="M637" s="142" t="str">
        <f>IF((D637&lt;=D$11)*AND(E637&lt;=E$11)*AND(F637&lt;=F$11)*AND(G637&lt;=G$11)*AND(H637&lt;=H$11),"Выполнено","ПРОВЕРИТЬ (таких муниципальных образований не может быть больше их общего числа)")</f>
        <v>Выполнено</v>
      </c>
    </row>
    <row r="638" spans="2:13" s="37" customFormat="1" ht="60">
      <c r="B638" s="38" t="s">
        <v>84</v>
      </c>
      <c r="C638" s="86" t="s">
        <v>955</v>
      </c>
      <c r="D638" s="2">
        <f t="shared" si="203"/>
        <v>0</v>
      </c>
      <c r="E638" s="161"/>
      <c r="F638" s="161"/>
      <c r="G638" s="161"/>
      <c r="H638" s="161"/>
      <c r="I638" s="161"/>
      <c r="J638" s="161"/>
      <c r="K638" s="161"/>
      <c r="L638" s="159"/>
      <c r="M638" s="145"/>
    </row>
    <row r="639" spans="2:13" ht="60">
      <c r="B639" s="38" t="s">
        <v>958</v>
      </c>
      <c r="C639" s="86" t="s">
        <v>956</v>
      </c>
      <c r="D639" s="2">
        <f t="shared" si="203"/>
        <v>0</v>
      </c>
      <c r="E639" s="161"/>
      <c r="F639" s="161"/>
      <c r="G639" s="161"/>
      <c r="H639" s="161"/>
      <c r="I639" s="161"/>
      <c r="J639" s="161"/>
      <c r="K639" s="161"/>
      <c r="L639" s="159"/>
      <c r="M639" s="142" t="str">
        <f>IF((D639&gt;=D638)*AND(E639&gt;=E638)*AND(F639&gt;=F638)*AND(G639&gt;=G638)*AND(H639&gt;=H638),"Выполнено","ПРОВЕРИТЬ (количество членов коллегиальных органов, как правило, в разы больше количества самих коллегиальных органов)")</f>
        <v>Выполнено</v>
      </c>
    </row>
    <row r="640" spans="2:13" s="21" customFormat="1">
      <c r="B640" s="26" t="s">
        <v>963</v>
      </c>
      <c r="C640" s="6" t="s">
        <v>9</v>
      </c>
      <c r="D640" s="54"/>
      <c r="E640" s="158"/>
      <c r="F640" s="158"/>
      <c r="G640" s="158"/>
      <c r="H640" s="158"/>
      <c r="I640" s="158"/>
      <c r="J640" s="158"/>
      <c r="K640" s="158"/>
      <c r="L640" s="158"/>
      <c r="M640" s="146"/>
    </row>
    <row r="641" spans="2:13" s="21" customFormat="1" ht="60">
      <c r="B641" s="35" t="s">
        <v>85</v>
      </c>
      <c r="C641" s="86" t="s">
        <v>960</v>
      </c>
      <c r="D641" s="2">
        <f>SUM(E641:K641)</f>
        <v>0</v>
      </c>
      <c r="E641" s="187"/>
      <c r="F641" s="187"/>
      <c r="G641" s="187"/>
      <c r="H641" s="187"/>
      <c r="I641" s="187"/>
      <c r="J641" s="187"/>
      <c r="K641" s="187"/>
      <c r="L641" s="187"/>
      <c r="M641" s="142" t="str">
        <f>IF((D641&lt;=D$11)*AND(E641&lt;=E$11)*AND(F641&lt;=F$11)*AND(G641&lt;=G$11)*AND(H641&lt;=H$11),"Выполнено","ПРОВЕРИТЬ (таких муниципальных образований не может быть больше их общего числа)")</f>
        <v>Выполнено</v>
      </c>
    </row>
    <row r="642" spans="2:13" s="21" customFormat="1" ht="60">
      <c r="B642" s="124" t="s">
        <v>964</v>
      </c>
      <c r="C642" s="86" t="s">
        <v>961</v>
      </c>
      <c r="D642" s="2">
        <f>SUM(E642:K642)</f>
        <v>0</v>
      </c>
      <c r="E642" s="187"/>
      <c r="F642" s="187"/>
      <c r="G642" s="187"/>
      <c r="H642" s="187"/>
      <c r="I642" s="187"/>
      <c r="J642" s="187"/>
      <c r="K642" s="187"/>
      <c r="L642" s="187"/>
      <c r="M642" s="142" t="str">
        <f>IF((D642&lt;=D$11)*AND(E642&lt;=E$11)*AND(F642&lt;=F$11)*AND(G642&lt;=G$11)*AND(H642&lt;=H$11),"Выполнено","ПРОВЕРИТЬ (таких муниципальных образований не может быть больше их общего числа)")</f>
        <v>Выполнено</v>
      </c>
    </row>
    <row r="643" spans="2:13" s="42" customFormat="1" ht="45">
      <c r="B643" s="27" t="s">
        <v>389</v>
      </c>
      <c r="C643" s="86" t="s">
        <v>969</v>
      </c>
      <c r="D643" s="2">
        <f>SUM(D644:D646)</f>
        <v>0</v>
      </c>
      <c r="E643" s="158"/>
      <c r="F643" s="158"/>
      <c r="G643" s="158"/>
      <c r="H643" s="158"/>
      <c r="I643" s="158"/>
      <c r="J643" s="158"/>
      <c r="K643" s="158"/>
      <c r="L643" s="158"/>
      <c r="M643" s="145"/>
    </row>
    <row r="644" spans="2:13" s="42" customFormat="1" ht="30">
      <c r="B644" s="27" t="s">
        <v>390</v>
      </c>
      <c r="C644" s="53" t="s">
        <v>1134</v>
      </c>
      <c r="D644" s="2">
        <f t="shared" ref="D644:D646" si="204">SUM(E644:K644)</f>
        <v>0</v>
      </c>
      <c r="E644" s="184"/>
      <c r="F644" s="159"/>
      <c r="G644" s="159"/>
      <c r="H644" s="159"/>
      <c r="I644" s="158"/>
      <c r="J644" s="158"/>
      <c r="K644" s="161"/>
      <c r="L644" s="159"/>
      <c r="M644" s="142" t="str">
        <f>IF((F644&gt;=F641)*AND(G644&gt;=G641)*AND(H644&gt;=H641)*AND(K644&gt;=K641),"Выполнено","ПРОВЕРИТЬ (ТОСов в поселениях и городских округах не может быть меньше чем поселений и городских округов с ТОСами)")</f>
        <v>Выполнено</v>
      </c>
    </row>
    <row r="645" spans="2:13" s="53" customFormat="1">
      <c r="B645" s="27" t="s">
        <v>391</v>
      </c>
      <c r="C645" s="156" t="s">
        <v>1135</v>
      </c>
      <c r="D645" s="2">
        <f t="shared" si="204"/>
        <v>0</v>
      </c>
      <c r="E645" s="158"/>
      <c r="F645" s="158"/>
      <c r="G645" s="158"/>
      <c r="H645" s="158"/>
      <c r="I645" s="161"/>
      <c r="J645" s="163"/>
      <c r="K645" s="188"/>
      <c r="L645" s="189"/>
      <c r="M645" s="145"/>
    </row>
    <row r="646" spans="2:13" s="53" customFormat="1">
      <c r="B646" s="27" t="s">
        <v>1137</v>
      </c>
      <c r="C646" s="86" t="s">
        <v>959</v>
      </c>
      <c r="D646" s="2">
        <f t="shared" si="204"/>
        <v>0</v>
      </c>
      <c r="E646" s="159"/>
      <c r="F646" s="158"/>
      <c r="G646" s="158"/>
      <c r="H646" s="158"/>
      <c r="I646" s="158"/>
      <c r="J646" s="158"/>
      <c r="K646" s="158"/>
      <c r="L646" s="158"/>
      <c r="M646" s="145"/>
    </row>
    <row r="647" spans="2:13" s="53" customFormat="1" ht="30">
      <c r="B647" s="27" t="s">
        <v>966</v>
      </c>
      <c r="C647" s="86" t="s">
        <v>962</v>
      </c>
      <c r="D647" s="2">
        <f>SUM(D648:D650)</f>
        <v>0</v>
      </c>
      <c r="E647" s="158"/>
      <c r="F647" s="158"/>
      <c r="G647" s="158"/>
      <c r="H647" s="158"/>
      <c r="I647" s="158"/>
      <c r="J647" s="158"/>
      <c r="K647" s="158"/>
      <c r="L647" s="158"/>
      <c r="M647" s="145"/>
    </row>
    <row r="648" spans="2:13" s="42" customFormat="1" ht="30">
      <c r="B648" s="27" t="s">
        <v>967</v>
      </c>
      <c r="C648" s="53" t="s">
        <v>1134</v>
      </c>
      <c r="D648" s="2">
        <f t="shared" ref="D648:D650" si="205">SUM(E648:K648)</f>
        <v>0</v>
      </c>
      <c r="E648" s="184"/>
      <c r="F648" s="159"/>
      <c r="G648" s="159"/>
      <c r="H648" s="159"/>
      <c r="I648" s="158"/>
      <c r="J648" s="158"/>
      <c r="K648" s="161"/>
      <c r="L648" s="159"/>
      <c r="M648" s="142" t="str">
        <f>IF((F648&gt;=F642)*AND(G648&gt;=G642)*AND(H648&gt;=H642)*AND(K648&gt;=K642),"Выполнено","ПРОВЕРИТЬ (ТОСов в поселениях и городских округах не может быть меньше чем поселений и городских округов с ТОСами)")</f>
        <v>Выполнено</v>
      </c>
    </row>
    <row r="649" spans="2:13" s="53" customFormat="1">
      <c r="B649" s="27" t="s">
        <v>968</v>
      </c>
      <c r="C649" s="156" t="s">
        <v>1135</v>
      </c>
      <c r="D649" s="2">
        <f t="shared" si="205"/>
        <v>0</v>
      </c>
      <c r="E649" s="158"/>
      <c r="F649" s="158"/>
      <c r="G649" s="158"/>
      <c r="H649" s="158"/>
      <c r="I649" s="161"/>
      <c r="J649" s="163"/>
      <c r="K649" s="188"/>
      <c r="L649" s="189"/>
      <c r="M649" s="145"/>
    </row>
    <row r="650" spans="2:13" s="42" customFormat="1">
      <c r="B650" s="27" t="s">
        <v>1136</v>
      </c>
      <c r="C650" s="86" t="s">
        <v>959</v>
      </c>
      <c r="D650" s="2">
        <f t="shared" si="205"/>
        <v>0</v>
      </c>
      <c r="E650" s="159"/>
      <c r="F650" s="158"/>
      <c r="G650" s="158"/>
      <c r="H650" s="158"/>
      <c r="I650" s="158"/>
      <c r="J650" s="158"/>
      <c r="K650" s="158"/>
      <c r="L650" s="158"/>
      <c r="M650" s="145"/>
    </row>
    <row r="651" spans="2:13" ht="60">
      <c r="B651" s="128" t="s">
        <v>965</v>
      </c>
      <c r="C651" s="74" t="s">
        <v>52</v>
      </c>
      <c r="D651" s="2">
        <f>SUM(E651:K651)</f>
        <v>0</v>
      </c>
      <c r="E651" s="157"/>
      <c r="F651" s="157"/>
      <c r="G651" s="157"/>
      <c r="H651" s="157"/>
      <c r="I651" s="157"/>
      <c r="J651" s="157"/>
      <c r="K651" s="157"/>
      <c r="L651" s="157"/>
      <c r="M651" s="142" t="str">
        <f>IF((D651&lt;=D641)*AND(E651&lt;=E641)*AND(F651&lt;=F641)*AND(G651&lt;=G641)*AND(H651&lt;=H641),"Выполнено","ПРОВЕРИТЬ (таких муниципальных образований не может быть больше чем муниципальных образований с ТОСами)")</f>
        <v>Выполнено</v>
      </c>
    </row>
    <row r="652" spans="2:13" ht="45">
      <c r="B652" s="52" t="s">
        <v>1139</v>
      </c>
      <c r="C652" s="190" t="s">
        <v>295</v>
      </c>
      <c r="D652" s="2">
        <f>SUM(E652:K652)</f>
        <v>0</v>
      </c>
      <c r="E652" s="159"/>
      <c r="F652" s="159"/>
      <c r="G652" s="159"/>
      <c r="H652" s="159"/>
      <c r="I652" s="159"/>
      <c r="J652" s="159"/>
      <c r="K652" s="159"/>
      <c r="L652" s="159"/>
      <c r="M652" s="142" t="str">
        <f>IF((D652&gt;=D651)*AND(E652&gt;=E651)*AND(F652&gt;=F651)*AND(G652&gt;=G651)*AND(H652&gt;=H651),"Выполнено","ОШИБКА (ТОСов, сотрудничающих с муниципалитетами, не может быть меньше чем муниципалитетов, сотрудничающих с ТОСами)")</f>
        <v>Выполнено</v>
      </c>
    </row>
    <row r="653" spans="2:13">
      <c r="B653" s="26" t="s">
        <v>971</v>
      </c>
      <c r="C653" s="6" t="s">
        <v>38</v>
      </c>
      <c r="D653" s="54"/>
      <c r="E653" s="158"/>
      <c r="F653" s="158"/>
      <c r="G653" s="158"/>
      <c r="H653" s="158"/>
      <c r="I653" s="158"/>
      <c r="J653" s="158"/>
      <c r="K653" s="158"/>
      <c r="L653" s="158"/>
      <c r="M653" s="146"/>
    </row>
    <row r="654" spans="2:13" s="53" customFormat="1" ht="30">
      <c r="B654" s="27" t="s">
        <v>973</v>
      </c>
      <c r="C654" s="86" t="s">
        <v>970</v>
      </c>
      <c r="D654" s="2">
        <v>1</v>
      </c>
      <c r="E654" s="159"/>
      <c r="F654" s="159"/>
      <c r="G654" s="159">
        <v>1</v>
      </c>
      <c r="H654" s="159"/>
      <c r="I654" s="159"/>
      <c r="J654" s="159"/>
      <c r="K654" s="161"/>
      <c r="L654" s="159"/>
      <c r="M654" s="145"/>
    </row>
    <row r="655" spans="2:13" ht="30">
      <c r="B655" s="27" t="s">
        <v>972</v>
      </c>
      <c r="C655" s="13" t="s">
        <v>39</v>
      </c>
      <c r="D655" s="2">
        <f>SUM(E655:K655)</f>
        <v>0</v>
      </c>
      <c r="E655" s="159"/>
      <c r="F655" s="159"/>
      <c r="G655" s="159"/>
      <c r="H655" s="159"/>
      <c r="I655" s="159"/>
      <c r="J655" s="159"/>
      <c r="K655" s="161"/>
      <c r="L655" s="159"/>
      <c r="M655" s="145"/>
    </row>
    <row r="656" spans="2:13" s="42" customFormat="1" ht="45">
      <c r="B656" s="27" t="s">
        <v>974</v>
      </c>
      <c r="C656" s="44" t="s">
        <v>330</v>
      </c>
      <c r="D656" s="2">
        <f>SUM(D657:D659)</f>
        <v>0</v>
      </c>
      <c r="E656" s="158"/>
      <c r="F656" s="158"/>
      <c r="G656" s="158"/>
      <c r="H656" s="158"/>
      <c r="I656" s="158"/>
      <c r="J656" s="158"/>
      <c r="K656" s="158"/>
      <c r="L656" s="158"/>
      <c r="M656" s="145"/>
    </row>
    <row r="657" spans="2:13" s="53" customFormat="1" ht="30">
      <c r="B657" s="27" t="s">
        <v>975</v>
      </c>
      <c r="C657" s="53" t="s">
        <v>1134</v>
      </c>
      <c r="D657" s="2">
        <f t="shared" ref="D657:D659" si="206">SUM(E657:K657)</f>
        <v>0</v>
      </c>
      <c r="E657" s="184"/>
      <c r="F657" s="159"/>
      <c r="G657" s="159"/>
      <c r="H657" s="159"/>
      <c r="I657" s="158"/>
      <c r="J657" s="158"/>
      <c r="K657" s="161"/>
      <c r="L657" s="159"/>
      <c r="M657" s="142" t="str">
        <f>IF((F657&gt;=F655)*AND(G657&gt;=G655)*AND(H657&gt;=H655)*AND(K657&gt;=K655),"Выполнено","ОШИБКА (старост в поселениях и городских округах не может быть меньше чем поселений и городских округов со старостами)")</f>
        <v>Выполнено</v>
      </c>
    </row>
    <row r="658" spans="2:13" s="53" customFormat="1">
      <c r="B658" s="27" t="s">
        <v>976</v>
      </c>
      <c r="C658" s="156" t="s">
        <v>1135</v>
      </c>
      <c r="D658" s="2">
        <f t="shared" si="206"/>
        <v>0</v>
      </c>
      <c r="E658" s="158"/>
      <c r="F658" s="158"/>
      <c r="G658" s="158"/>
      <c r="H658" s="158"/>
      <c r="I658" s="161"/>
      <c r="J658" s="163"/>
      <c r="K658" s="188"/>
      <c r="L658" s="189"/>
      <c r="M658" s="145"/>
    </row>
    <row r="659" spans="2:13" s="42" customFormat="1">
      <c r="B659" s="27" t="s">
        <v>1138</v>
      </c>
      <c r="C659" s="86" t="s">
        <v>959</v>
      </c>
      <c r="D659" s="2">
        <f t="shared" si="206"/>
        <v>0</v>
      </c>
      <c r="E659" s="159"/>
      <c r="F659" s="158"/>
      <c r="G659" s="158"/>
      <c r="H659" s="158"/>
      <c r="I659" s="158"/>
      <c r="J659" s="158"/>
      <c r="K659" s="158"/>
      <c r="L659" s="158"/>
      <c r="M659" s="145"/>
    </row>
    <row r="660" spans="2:13" s="53" customFormat="1" ht="45">
      <c r="B660" s="36"/>
      <c r="C660" s="125" t="s">
        <v>978</v>
      </c>
      <c r="D660" s="203" t="s">
        <v>1131</v>
      </c>
      <c r="E660" s="204"/>
      <c r="F660" s="204"/>
      <c r="G660" s="204"/>
      <c r="H660" s="205"/>
      <c r="I660" s="203" t="s">
        <v>1130</v>
      </c>
      <c r="J660" s="204"/>
      <c r="K660" s="204"/>
      <c r="L660" s="204"/>
      <c r="M660" s="205"/>
    </row>
    <row r="661" spans="2:13" s="53" customFormat="1" ht="30">
      <c r="B661" s="36"/>
      <c r="C661" s="125" t="s">
        <v>977</v>
      </c>
      <c r="D661" s="126"/>
      <c r="E661" s="76"/>
      <c r="F661" s="76"/>
      <c r="G661" s="76"/>
      <c r="H661" s="77"/>
      <c r="I661" s="126"/>
      <c r="J661" s="76"/>
      <c r="K661" s="76"/>
      <c r="L661" s="76"/>
      <c r="M661" s="77"/>
    </row>
    <row r="662" spans="2:13" ht="45">
      <c r="B662" s="36"/>
      <c r="C662" s="14" t="s">
        <v>18</v>
      </c>
      <c r="D662" s="126" t="s">
        <v>1149</v>
      </c>
      <c r="E662" s="76"/>
      <c r="F662" s="76"/>
      <c r="G662" s="76"/>
      <c r="H662" s="77"/>
      <c r="I662" s="126"/>
      <c r="J662" s="76"/>
      <c r="K662" s="76"/>
      <c r="L662" s="76"/>
      <c r="M662" s="77"/>
    </row>
    <row r="663" spans="2:13" ht="30">
      <c r="B663" s="36"/>
      <c r="C663" s="14" t="s">
        <v>19</v>
      </c>
      <c r="D663" s="126" t="s">
        <v>1150</v>
      </c>
      <c r="E663" s="76"/>
      <c r="F663" s="76"/>
      <c r="G663" s="76"/>
      <c r="H663" s="77"/>
      <c r="I663" s="126"/>
      <c r="J663" s="76"/>
      <c r="K663" s="76"/>
      <c r="L663" s="76"/>
      <c r="M663" s="77"/>
    </row>
    <row r="664" spans="2:13" ht="45">
      <c r="B664" s="36"/>
      <c r="C664" s="125" t="s">
        <v>979</v>
      </c>
      <c r="D664" s="126" t="s">
        <v>1151</v>
      </c>
      <c r="E664" s="76"/>
      <c r="F664" s="76"/>
      <c r="G664" s="76"/>
      <c r="H664" s="77"/>
      <c r="I664" s="126"/>
      <c r="J664" s="76"/>
      <c r="K664" s="76"/>
      <c r="L664" s="76"/>
      <c r="M664" s="77"/>
    </row>
    <row r="665" spans="2:13" ht="30">
      <c r="B665" s="36"/>
      <c r="C665" s="14" t="s">
        <v>19</v>
      </c>
      <c r="D665" s="126" t="s">
        <v>1150</v>
      </c>
      <c r="E665" s="76"/>
      <c r="F665" s="76"/>
      <c r="G665" s="76"/>
      <c r="H665" s="77"/>
      <c r="I665" s="126"/>
      <c r="J665" s="76"/>
      <c r="K665" s="76"/>
      <c r="L665" s="76"/>
      <c r="M665" s="77"/>
    </row>
    <row r="666" spans="2:13" ht="30">
      <c r="B666" s="36"/>
      <c r="C666" s="14" t="s">
        <v>20</v>
      </c>
      <c r="D666" s="206" t="s">
        <v>1152</v>
      </c>
      <c r="E666" s="76"/>
      <c r="F666" s="76"/>
      <c r="G666" s="76"/>
      <c r="H666" s="77"/>
      <c r="I666" s="126"/>
      <c r="J666" s="76"/>
      <c r="K666" s="76"/>
      <c r="L666" s="76"/>
      <c r="M666" s="77"/>
    </row>
    <row r="667" spans="2:13" ht="165" customHeight="1">
      <c r="B667" s="27" t="s">
        <v>3</v>
      </c>
      <c r="C667" s="197" t="s">
        <v>1143</v>
      </c>
      <c r="D667" s="198"/>
      <c r="E667" s="198"/>
      <c r="F667" s="198"/>
      <c r="G667" s="198"/>
      <c r="H667" s="198"/>
      <c r="I667" s="198"/>
      <c r="J667" s="198"/>
      <c r="K667" s="198"/>
      <c r="L667" s="198"/>
      <c r="M667" s="199"/>
    </row>
  </sheetData>
  <mergeCells count="6">
    <mergeCell ref="C667:M667"/>
    <mergeCell ref="B5:M5"/>
    <mergeCell ref="D6:I6"/>
    <mergeCell ref="D7:I7"/>
    <mergeCell ref="D660:H660"/>
    <mergeCell ref="I660:M660"/>
  </mergeCells>
  <conditionalFormatting sqref="E16">
    <cfRule type="expression" dxfId="2" priority="3">
      <formula>"e13&gt;e$9"</formula>
    </cfRule>
    <cfRule type="cellIs" dxfId="1" priority="4" operator="greaterThan">
      <formula>"e9"</formula>
    </cfRule>
    <cfRule type="cellIs" dxfId="0" priority="5" operator="greaterThan">
      <formula>"e9"</formula>
    </cfRule>
  </conditionalFormatting>
  <hyperlinks>
    <hyperlink ref="D666" r:id="rId1"/>
  </hyperlinks>
  <printOptions horizontalCentered="1"/>
  <pageMargins left="0.39370078740157483" right="0.39370078740157483" top="0.39370078740157483" bottom="0.39370078740157483" header="0" footer="0"/>
  <pageSetup paperSize="9" scale="47" fitToHeight="0" orientation="portrait" r:id="rId2"/>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2019-03-22T02:57:38Z</dcterms:modified>
</cp:coreProperties>
</file>